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steveg\Dropbox\Basil PoC\Light curves\High Light\Sinusoidal Wave\Data\Light Responses\"/>
    </mc:Choice>
  </mc:AlternateContent>
  <bookViews>
    <workbookView xWindow="0" yWindow="0" windowWidth="28800" windowHeight="11700"/>
  </bookViews>
  <sheets>
    <sheet name="2020_07_02_1200_5_basil_14_" sheetId="1" r:id="rId1"/>
  </sheets>
  <calcPr calcId="162913"/>
</workbook>
</file>

<file path=xl/calcChain.xml><?xml version="1.0" encoding="utf-8"?>
<calcChain xmlns="http://schemas.openxmlformats.org/spreadsheetml/2006/main">
  <c r="Z13" i="1" l="1"/>
  <c r="Z14" i="1"/>
  <c r="Z15" i="1"/>
  <c r="Z16" i="1"/>
  <c r="Z17" i="1"/>
  <c r="Z18" i="1"/>
  <c r="Z19" i="1"/>
  <c r="Z20" i="1"/>
  <c r="Z21" i="1"/>
  <c r="Z22" i="1"/>
  <c r="Z23" i="1"/>
  <c r="Z24" i="1"/>
  <c r="Z25" i="1"/>
  <c r="Q13" i="1" l="1"/>
  <c r="V13" i="1"/>
  <c r="X13" i="1"/>
  <c r="Y13" i="1"/>
  <c r="AH13" i="1"/>
  <c r="AJ13" i="1" s="1"/>
  <c r="BG13" i="1"/>
  <c r="E13" i="1" s="1"/>
  <c r="BI13" i="1"/>
  <c r="BJ13" i="1"/>
  <c r="BK13" i="1"/>
  <c r="BP13" i="1"/>
  <c r="BQ13" i="1" s="1"/>
  <c r="BS13" i="1"/>
  <c r="CA13" i="1"/>
  <c r="O13" i="1" s="1"/>
  <c r="CB13" i="1"/>
  <c r="CC13" i="1"/>
  <c r="P13" i="1" s="1"/>
  <c r="CD13" i="1"/>
  <c r="CE13" i="1"/>
  <c r="Q14" i="1"/>
  <c r="V14" i="1"/>
  <c r="X14" i="1"/>
  <c r="Y14" i="1"/>
  <c r="AH14" i="1"/>
  <c r="AJ14" i="1" s="1"/>
  <c r="BG14" i="1"/>
  <c r="E14" i="1" s="1"/>
  <c r="BI14" i="1"/>
  <c r="BJ14" i="1"/>
  <c r="BK14" i="1"/>
  <c r="BP14" i="1"/>
  <c r="BQ14" i="1" s="1"/>
  <c r="BS14" i="1"/>
  <c r="CA14" i="1"/>
  <c r="O14" i="1" s="1"/>
  <c r="CB14" i="1"/>
  <c r="CC14" i="1"/>
  <c r="P14" i="1" s="1"/>
  <c r="CD14" i="1"/>
  <c r="CE14" i="1"/>
  <c r="Q15" i="1"/>
  <c r="V15" i="1"/>
  <c r="CB15" i="1" s="1"/>
  <c r="X15" i="1"/>
  <c r="Y15" i="1"/>
  <c r="AH15" i="1"/>
  <c r="AJ15" i="1" s="1"/>
  <c r="BG15" i="1"/>
  <c r="E15" i="1" s="1"/>
  <c r="BH15" i="1"/>
  <c r="AD15" i="1" s="1"/>
  <c r="BI15" i="1"/>
  <c r="BJ15" i="1"/>
  <c r="BK15" i="1"/>
  <c r="BP15" i="1"/>
  <c r="BQ15" i="1"/>
  <c r="BS15" i="1"/>
  <c r="CA15" i="1"/>
  <c r="O15" i="1" s="1"/>
  <c r="CC15" i="1"/>
  <c r="P15" i="1" s="1"/>
  <c r="CD15" i="1"/>
  <c r="CE15" i="1"/>
  <c r="Q16" i="1"/>
  <c r="V16" i="1"/>
  <c r="AC16" i="1" s="1"/>
  <c r="X16" i="1"/>
  <c r="Y16" i="1"/>
  <c r="AH16" i="1"/>
  <c r="AJ16" i="1"/>
  <c r="BG16" i="1"/>
  <c r="BH16" i="1" s="1"/>
  <c r="BI16" i="1"/>
  <c r="BJ16" i="1"/>
  <c r="BK16" i="1"/>
  <c r="BP16" i="1"/>
  <c r="BQ16" i="1" s="1"/>
  <c r="BS16" i="1"/>
  <c r="CA16" i="1"/>
  <c r="O16" i="1" s="1"/>
  <c r="CC16" i="1"/>
  <c r="P16" i="1" s="1"/>
  <c r="CD16" i="1"/>
  <c r="CE16" i="1"/>
  <c r="Q17" i="1"/>
  <c r="V17" i="1"/>
  <c r="CB17" i="1" s="1"/>
  <c r="X17" i="1"/>
  <c r="Y17" i="1"/>
  <c r="AH17" i="1"/>
  <c r="AJ17" i="1" s="1"/>
  <c r="BG17" i="1"/>
  <c r="E17" i="1" s="1"/>
  <c r="BI17" i="1"/>
  <c r="BJ17" i="1"/>
  <c r="BK17" i="1"/>
  <c r="BP17" i="1"/>
  <c r="BQ17" i="1" s="1"/>
  <c r="BT17" i="1" s="1"/>
  <c r="BS17" i="1"/>
  <c r="CA17" i="1"/>
  <c r="O17" i="1" s="1"/>
  <c r="CC17" i="1"/>
  <c r="P17" i="1" s="1"/>
  <c r="CD17" i="1"/>
  <c r="CE17" i="1"/>
  <c r="Q18" i="1"/>
  <c r="V18" i="1"/>
  <c r="X18" i="1"/>
  <c r="Y18" i="1"/>
  <c r="AH18" i="1"/>
  <c r="AJ18" i="1" s="1"/>
  <c r="BG18" i="1"/>
  <c r="E18" i="1" s="1"/>
  <c r="BI18" i="1"/>
  <c r="BJ18" i="1"/>
  <c r="BK18" i="1"/>
  <c r="BP18" i="1"/>
  <c r="BQ18" i="1" s="1"/>
  <c r="BS18" i="1"/>
  <c r="CA18" i="1"/>
  <c r="O18" i="1" s="1"/>
  <c r="CB18" i="1"/>
  <c r="CC18" i="1"/>
  <c r="P18" i="1" s="1"/>
  <c r="CD18" i="1"/>
  <c r="CE18" i="1"/>
  <c r="Q19" i="1"/>
  <c r="AC19" i="1" s="1"/>
  <c r="V19" i="1"/>
  <c r="X19" i="1"/>
  <c r="Y19" i="1"/>
  <c r="AH19" i="1"/>
  <c r="AJ19" i="1"/>
  <c r="BG19" i="1"/>
  <c r="E19" i="1" s="1"/>
  <c r="BY19" i="1" s="1"/>
  <c r="BI19" i="1"/>
  <c r="BJ19" i="1"/>
  <c r="BK19" i="1"/>
  <c r="BP19" i="1"/>
  <c r="BQ19" i="1" s="1"/>
  <c r="BT19" i="1" s="1"/>
  <c r="BS19" i="1"/>
  <c r="CA19" i="1"/>
  <c r="O19" i="1" s="1"/>
  <c r="CB19" i="1"/>
  <c r="CC19" i="1"/>
  <c r="P19" i="1" s="1"/>
  <c r="CD19" i="1"/>
  <c r="CE19" i="1"/>
  <c r="Q20" i="1"/>
  <c r="V20" i="1"/>
  <c r="AC20" i="1" s="1"/>
  <c r="X20" i="1"/>
  <c r="Y20" i="1"/>
  <c r="AH20" i="1"/>
  <c r="AJ20" i="1" s="1"/>
  <c r="BG20" i="1"/>
  <c r="BH20" i="1" s="1"/>
  <c r="BI20" i="1"/>
  <c r="BJ20" i="1"/>
  <c r="BK20" i="1"/>
  <c r="BP20" i="1"/>
  <c r="BQ20" i="1" s="1"/>
  <c r="BS20" i="1"/>
  <c r="CA20" i="1"/>
  <c r="O20" i="1" s="1"/>
  <c r="CC20" i="1"/>
  <c r="P20" i="1" s="1"/>
  <c r="CD20" i="1"/>
  <c r="CE20" i="1"/>
  <c r="Q21" i="1"/>
  <c r="V21" i="1"/>
  <c r="AC21" i="1" s="1"/>
  <c r="X21" i="1"/>
  <c r="Y21" i="1"/>
  <c r="AH21" i="1"/>
  <c r="AJ21" i="1" s="1"/>
  <c r="BG21" i="1"/>
  <c r="E21" i="1" s="1"/>
  <c r="BI21" i="1"/>
  <c r="BJ21" i="1"/>
  <c r="BK21" i="1"/>
  <c r="BP21" i="1"/>
  <c r="BQ21" i="1" s="1"/>
  <c r="BT21" i="1" s="1"/>
  <c r="BS21" i="1"/>
  <c r="CA21" i="1"/>
  <c r="O21" i="1" s="1"/>
  <c r="CC21" i="1"/>
  <c r="P21" i="1" s="1"/>
  <c r="CD21" i="1"/>
  <c r="CE21" i="1"/>
  <c r="Q22" i="1"/>
  <c r="AC22" i="1" s="1"/>
  <c r="V22" i="1"/>
  <c r="CB22" i="1" s="1"/>
  <c r="X22" i="1"/>
  <c r="Y22" i="1"/>
  <c r="AH22" i="1"/>
  <c r="AJ22" i="1" s="1"/>
  <c r="BG22" i="1"/>
  <c r="E22" i="1" s="1"/>
  <c r="BI22" i="1"/>
  <c r="BJ22" i="1"/>
  <c r="BK22" i="1"/>
  <c r="BP22" i="1"/>
  <c r="BQ22" i="1" s="1"/>
  <c r="BS22" i="1"/>
  <c r="CA22" i="1"/>
  <c r="O22" i="1" s="1"/>
  <c r="CC22" i="1"/>
  <c r="P22" i="1" s="1"/>
  <c r="CD22" i="1"/>
  <c r="CE22" i="1"/>
  <c r="Q23" i="1"/>
  <c r="AC23" i="1" s="1"/>
  <c r="V23" i="1"/>
  <c r="X23" i="1"/>
  <c r="Y23" i="1"/>
  <c r="AH23" i="1"/>
  <c r="AJ23" i="1"/>
  <c r="BG23" i="1"/>
  <c r="E23" i="1" s="1"/>
  <c r="BI23" i="1"/>
  <c r="BJ23" i="1"/>
  <c r="BK23" i="1"/>
  <c r="BP23" i="1"/>
  <c r="BQ23" i="1" s="1"/>
  <c r="BT23" i="1" s="1"/>
  <c r="BS23" i="1"/>
  <c r="CA23" i="1"/>
  <c r="O23" i="1" s="1"/>
  <c r="CB23" i="1"/>
  <c r="CC23" i="1"/>
  <c r="P23" i="1" s="1"/>
  <c r="CD23" i="1"/>
  <c r="CE23" i="1"/>
  <c r="Q24" i="1"/>
  <c r="V24" i="1"/>
  <c r="CB24" i="1" s="1"/>
  <c r="X24" i="1"/>
  <c r="Y24" i="1"/>
  <c r="AH24" i="1"/>
  <c r="AJ24" i="1" s="1"/>
  <c r="BG24" i="1"/>
  <c r="BH24" i="1" s="1"/>
  <c r="BI24" i="1"/>
  <c r="BJ24" i="1"/>
  <c r="BK24" i="1"/>
  <c r="BP24" i="1"/>
  <c r="BQ24" i="1" s="1"/>
  <c r="BS24" i="1"/>
  <c r="CA24" i="1"/>
  <c r="O24" i="1" s="1"/>
  <c r="CC24" i="1"/>
  <c r="P24" i="1" s="1"/>
  <c r="CD24" i="1"/>
  <c r="CE24" i="1"/>
  <c r="Q25" i="1"/>
  <c r="V25" i="1"/>
  <c r="X25" i="1"/>
  <c r="Y25" i="1"/>
  <c r="AH25" i="1"/>
  <c r="AJ25" i="1" s="1"/>
  <c r="BG25" i="1"/>
  <c r="E25" i="1" s="1"/>
  <c r="BI25" i="1"/>
  <c r="BJ25" i="1"/>
  <c r="BK25" i="1"/>
  <c r="BP25" i="1"/>
  <c r="BQ25" i="1" s="1"/>
  <c r="BS25" i="1"/>
  <c r="CA25" i="1"/>
  <c r="O25" i="1" s="1"/>
  <c r="CC25" i="1"/>
  <c r="P25" i="1" s="1"/>
  <c r="CD25" i="1"/>
  <c r="CE25" i="1"/>
  <c r="BY15" i="1" l="1"/>
  <c r="BY23" i="1"/>
  <c r="BT14" i="1"/>
  <c r="BT16" i="1"/>
  <c r="BT25" i="1"/>
  <c r="AC18" i="1"/>
  <c r="AC25" i="1"/>
  <c r="BT24" i="1"/>
  <c r="BH23" i="1"/>
  <c r="AD23" i="1" s="1"/>
  <c r="BT20" i="1"/>
  <c r="BH19" i="1"/>
  <c r="AD19" i="1" s="1"/>
  <c r="AC17" i="1"/>
  <c r="BT22" i="1"/>
  <c r="BT18" i="1"/>
  <c r="BT15" i="1"/>
  <c r="AC24" i="1"/>
  <c r="CB21" i="1"/>
  <c r="AC15" i="1"/>
  <c r="CB16" i="1"/>
  <c r="BL15" i="1"/>
  <c r="AF15" i="1" s="1"/>
  <c r="BM15" i="1" s="1"/>
  <c r="AE15" i="1" s="1"/>
  <c r="BL23" i="1"/>
  <c r="AF23" i="1" s="1"/>
  <c r="BM23" i="1" s="1"/>
  <c r="AE23" i="1" s="1"/>
  <c r="BH14" i="1"/>
  <c r="AD14" i="1" s="1"/>
  <c r="AC14" i="1"/>
  <c r="BT13" i="1"/>
  <c r="BH22" i="1"/>
  <c r="AD22" i="1" s="1"/>
  <c r="BH18" i="1"/>
  <c r="AD18" i="1" s="1"/>
  <c r="AC13" i="1"/>
  <c r="BY13" i="1"/>
  <c r="W13" i="1"/>
  <c r="W17" i="1"/>
  <c r="BY17" i="1"/>
  <c r="AD16" i="1"/>
  <c r="BL16" i="1"/>
  <c r="AF16" i="1" s="1"/>
  <c r="BM16" i="1" s="1"/>
  <c r="AD24" i="1"/>
  <c r="BL24" i="1"/>
  <c r="AF24" i="1" s="1"/>
  <c r="BM24" i="1" s="1"/>
  <c r="W21" i="1"/>
  <c r="BY21" i="1"/>
  <c r="AD20" i="1"/>
  <c r="BL20" i="1"/>
  <c r="AF20" i="1" s="1"/>
  <c r="BM20" i="1" s="1"/>
  <c r="BY25" i="1"/>
  <c r="W14" i="1"/>
  <c r="BY14" i="1"/>
  <c r="W22" i="1"/>
  <c r="BY22" i="1"/>
  <c r="W18" i="1"/>
  <c r="BY18" i="1"/>
  <c r="CB25" i="1"/>
  <c r="W25" i="1" s="1"/>
  <c r="E16" i="1"/>
  <c r="W23" i="1"/>
  <c r="W19" i="1"/>
  <c r="W15" i="1"/>
  <c r="BH25" i="1"/>
  <c r="BH21" i="1"/>
  <c r="BH17" i="1"/>
  <c r="BH13" i="1"/>
  <c r="E24" i="1"/>
  <c r="E20" i="1"/>
  <c r="CB20" i="1"/>
  <c r="BL18" i="1" l="1"/>
  <c r="AF18" i="1" s="1"/>
  <c r="BM18" i="1" s="1"/>
  <c r="AE18" i="1" s="1"/>
  <c r="BN23" i="1"/>
  <c r="BO23" i="1" s="1"/>
  <c r="BR23" i="1" s="1"/>
  <c r="F23" i="1" s="1"/>
  <c r="BU23" i="1" s="1"/>
  <c r="G23" i="1" s="1"/>
  <c r="BW23" i="1" s="1"/>
  <c r="BN18" i="1"/>
  <c r="BO18" i="1" s="1"/>
  <c r="BR18" i="1" s="1"/>
  <c r="F18" i="1" s="1"/>
  <c r="BU18" i="1" s="1"/>
  <c r="G18" i="1" s="1"/>
  <c r="BW18" i="1" s="1"/>
  <c r="BL22" i="1"/>
  <c r="AF22" i="1" s="1"/>
  <c r="BM22" i="1" s="1"/>
  <c r="BN15" i="1"/>
  <c r="BO15" i="1" s="1"/>
  <c r="BR15" i="1" s="1"/>
  <c r="F15" i="1" s="1"/>
  <c r="BU15" i="1" s="1"/>
  <c r="G15" i="1" s="1"/>
  <c r="BV15" i="1" s="1"/>
  <c r="BL19" i="1"/>
  <c r="AF19" i="1" s="1"/>
  <c r="BM19" i="1" s="1"/>
  <c r="BL14" i="1"/>
  <c r="AF14" i="1" s="1"/>
  <c r="BM14" i="1" s="1"/>
  <c r="BV23" i="1"/>
  <c r="BY20" i="1"/>
  <c r="W20" i="1"/>
  <c r="BY24" i="1"/>
  <c r="W24" i="1"/>
  <c r="BX23" i="1"/>
  <c r="BZ23" i="1" s="1"/>
  <c r="AD13" i="1"/>
  <c r="BL13" i="1"/>
  <c r="AF13" i="1" s="1"/>
  <c r="BM13" i="1" s="1"/>
  <c r="BY16" i="1"/>
  <c r="W16" i="1"/>
  <c r="AE20" i="1"/>
  <c r="BN20" i="1"/>
  <c r="BO20" i="1" s="1"/>
  <c r="BR20" i="1" s="1"/>
  <c r="F20" i="1" s="1"/>
  <c r="BU20" i="1" s="1"/>
  <c r="G20" i="1" s="1"/>
  <c r="BW15" i="1"/>
  <c r="AE24" i="1"/>
  <c r="BN24" i="1"/>
  <c r="BO24" i="1" s="1"/>
  <c r="BR24" i="1" s="1"/>
  <c r="F24" i="1" s="1"/>
  <c r="AE16" i="1"/>
  <c r="BN16" i="1"/>
  <c r="BO16" i="1" s="1"/>
  <c r="BR16" i="1" s="1"/>
  <c r="F16" i="1" s="1"/>
  <c r="BU16" i="1" s="1"/>
  <c r="G16" i="1" s="1"/>
  <c r="AD17" i="1"/>
  <c r="BL17" i="1"/>
  <c r="AF17" i="1" s="1"/>
  <c r="BM17" i="1" s="1"/>
  <c r="AD21" i="1"/>
  <c r="BL21" i="1"/>
  <c r="AF21" i="1" s="1"/>
  <c r="BM21" i="1" s="1"/>
  <c r="AD25" i="1"/>
  <c r="BL25" i="1"/>
  <c r="AF25" i="1" s="1"/>
  <c r="BM25" i="1" s="1"/>
  <c r="BV18" i="1" l="1"/>
  <c r="BX18" i="1"/>
  <c r="BZ18" i="1" s="1"/>
  <c r="AE19" i="1"/>
  <c r="BN19" i="1"/>
  <c r="BO19" i="1" s="1"/>
  <c r="BR19" i="1" s="1"/>
  <c r="F19" i="1" s="1"/>
  <c r="BU19" i="1" s="1"/>
  <c r="G19" i="1" s="1"/>
  <c r="BN14" i="1"/>
  <c r="BO14" i="1" s="1"/>
  <c r="BR14" i="1" s="1"/>
  <c r="F14" i="1" s="1"/>
  <c r="BU14" i="1" s="1"/>
  <c r="G14" i="1" s="1"/>
  <c r="AE14" i="1"/>
  <c r="AE22" i="1"/>
  <c r="BN22" i="1"/>
  <c r="BO22" i="1" s="1"/>
  <c r="BR22" i="1" s="1"/>
  <c r="F22" i="1" s="1"/>
  <c r="BU22" i="1" s="1"/>
  <c r="G22" i="1" s="1"/>
  <c r="BX15" i="1"/>
  <c r="BZ15" i="1" s="1"/>
  <c r="BW16" i="1"/>
  <c r="BV16" i="1"/>
  <c r="BN25" i="1"/>
  <c r="BO25" i="1" s="1"/>
  <c r="BR25" i="1" s="1"/>
  <c r="F25" i="1" s="1"/>
  <c r="BU25" i="1" s="1"/>
  <c r="G25" i="1" s="1"/>
  <c r="AE25" i="1"/>
  <c r="BU24" i="1"/>
  <c r="G24" i="1" s="1"/>
  <c r="BX24" i="1"/>
  <c r="BZ24" i="1" s="1"/>
  <c r="BW20" i="1"/>
  <c r="BV20" i="1"/>
  <c r="BX20" i="1"/>
  <c r="BZ20" i="1" s="1"/>
  <c r="BN13" i="1"/>
  <c r="BO13" i="1" s="1"/>
  <c r="BR13" i="1" s="1"/>
  <c r="F13" i="1" s="1"/>
  <c r="BU13" i="1" s="1"/>
  <c r="G13" i="1" s="1"/>
  <c r="AE13" i="1"/>
  <c r="BN21" i="1"/>
  <c r="BO21" i="1" s="1"/>
  <c r="BR21" i="1" s="1"/>
  <c r="F21" i="1" s="1"/>
  <c r="BU21" i="1" s="1"/>
  <c r="G21" i="1" s="1"/>
  <c r="AE21" i="1"/>
  <c r="BN17" i="1"/>
  <c r="BO17" i="1" s="1"/>
  <c r="BR17" i="1" s="1"/>
  <c r="F17" i="1" s="1"/>
  <c r="AE17" i="1"/>
  <c r="BX16" i="1"/>
  <c r="BZ16" i="1" s="1"/>
  <c r="BX21" i="1" l="1"/>
  <c r="BZ21" i="1" s="1"/>
  <c r="BV22" i="1"/>
  <c r="BW22" i="1"/>
  <c r="BX22" i="1"/>
  <c r="BZ22" i="1" s="1"/>
  <c r="BX25" i="1"/>
  <c r="BZ25" i="1" s="1"/>
  <c r="BW14" i="1"/>
  <c r="BV14" i="1"/>
  <c r="BV19" i="1"/>
  <c r="BW19" i="1"/>
  <c r="BX14" i="1"/>
  <c r="BZ14" i="1" s="1"/>
  <c r="BX19" i="1"/>
  <c r="BZ19" i="1" s="1"/>
  <c r="BW24" i="1"/>
  <c r="BV24" i="1"/>
  <c r="BV25" i="1"/>
  <c r="BW25" i="1"/>
  <c r="BV21" i="1"/>
  <c r="BW21" i="1"/>
  <c r="BV13" i="1"/>
  <c r="BW13" i="1"/>
  <c r="BU17" i="1"/>
  <c r="G17" i="1" s="1"/>
  <c r="BX17" i="1"/>
  <c r="BZ17" i="1" s="1"/>
  <c r="BX13" i="1"/>
  <c r="BZ13" i="1" s="1"/>
  <c r="BV17" i="1" l="1"/>
  <c r="BW17" i="1"/>
</calcChain>
</file>

<file path=xl/sharedStrings.xml><?xml version="1.0" encoding="utf-8"?>
<sst xmlns="http://schemas.openxmlformats.org/spreadsheetml/2006/main" count="193" uniqueCount="112">
  <si>
    <t>OPEN 6.3.4</t>
  </si>
  <si>
    <t>Fri Feb  7 2020 11:52:26</t>
  </si>
  <si>
    <t>Unit=</t>
  </si>
  <si>
    <t>PSC-4213</t>
  </si>
  <si>
    <t>LCF=</t>
  </si>
  <si>
    <t>LCF-2205</t>
  </si>
  <si>
    <t>LCFCals=</t>
  </si>
  <si>
    <t>LightSource=</t>
  </si>
  <si>
    <t>6400-40 Fluorometer</t>
  </si>
  <si>
    <t>A/D AvgTime=</t>
  </si>
  <si>
    <t>Config=</t>
  </si>
  <si>
    <t>/User/Configs/UserPrefs/LCF2205.xml</t>
  </si>
  <si>
    <t>Remark=</t>
  </si>
  <si>
    <t/>
  </si>
  <si>
    <t>Obs</t>
  </si>
  <si>
    <t>HHMMSS</t>
  </si>
  <si>
    <t>FTime</t>
  </si>
  <si>
    <t>EBal?</t>
  </si>
  <si>
    <t>Photo</t>
  </si>
  <si>
    <t>Cond</t>
  </si>
  <si>
    <t>Ci</t>
  </si>
  <si>
    <t>FCnt</t>
  </si>
  <si>
    <t>DCnt</t>
  </si>
  <si>
    <t>Fo</t>
  </si>
  <si>
    <t>Fm</t>
  </si>
  <si>
    <t>Fs</t>
  </si>
  <si>
    <t>Fv/Fm</t>
  </si>
  <si>
    <t>PhiPS2</t>
  </si>
  <si>
    <t>Adark</t>
  </si>
  <si>
    <t>RedAbs</t>
  </si>
  <si>
    <t>BlueAbs</t>
  </si>
  <si>
    <t>%Blue</t>
  </si>
  <si>
    <t>LeafAbs</t>
  </si>
  <si>
    <t>PhiCO2</t>
  </si>
  <si>
    <t>qP</t>
  </si>
  <si>
    <t>qN</t>
  </si>
  <si>
    <t>NPQ</t>
  </si>
  <si>
    <t>ParIn@Fs</t>
  </si>
  <si>
    <t>PS2/1</t>
  </si>
  <si>
    <t>ETR</t>
  </si>
  <si>
    <t>Trmmol</t>
  </si>
  <si>
    <t>VpdL</t>
  </si>
  <si>
    <t>CTleaf</t>
  </si>
  <si>
    <t>Area</t>
  </si>
  <si>
    <t>BLC_1</t>
  </si>
  <si>
    <t>StmRat</t>
  </si>
  <si>
    <t>BLCond</t>
  </si>
  <si>
    <t>Tair</t>
  </si>
  <si>
    <t>Tleaf</t>
  </si>
  <si>
    <t>TBlk</t>
  </si>
  <si>
    <t>CO2R</t>
  </si>
  <si>
    <t>CO2S</t>
  </si>
  <si>
    <t>H2OR</t>
  </si>
  <si>
    <t>H2OS</t>
  </si>
  <si>
    <t>RH_R</t>
  </si>
  <si>
    <t>RH_S</t>
  </si>
  <si>
    <t>Flow</t>
  </si>
  <si>
    <t>PARi</t>
  </si>
  <si>
    <t>PARo</t>
  </si>
  <si>
    <t>Press</t>
  </si>
  <si>
    <t>CsMch</t>
  </si>
  <si>
    <t>HsMch</t>
  </si>
  <si>
    <t>StableF</t>
  </si>
  <si>
    <t>BLCslope</t>
  </si>
  <si>
    <t>BLCoffst</t>
  </si>
  <si>
    <t>f_parin</t>
  </si>
  <si>
    <t>f_parout</t>
  </si>
  <si>
    <t>alphaK</t>
  </si>
  <si>
    <t>Status</t>
  </si>
  <si>
    <t>fda</t>
  </si>
  <si>
    <t>Trans</t>
  </si>
  <si>
    <t>Tair_K</t>
  </si>
  <si>
    <t>Twall_K</t>
  </si>
  <si>
    <t>R(W/m2)</t>
  </si>
  <si>
    <t>Tl-Ta</t>
  </si>
  <si>
    <t>SVTleaf</t>
  </si>
  <si>
    <t>h2o_i</t>
  </si>
  <si>
    <t>h20diff</t>
  </si>
  <si>
    <t>CTair</t>
  </si>
  <si>
    <t>SVTair</t>
  </si>
  <si>
    <t>CndTotal</t>
  </si>
  <si>
    <t>vp_kPa</t>
  </si>
  <si>
    <t>VpdA</t>
  </si>
  <si>
    <t>CndCO2</t>
  </si>
  <si>
    <t>Ci_Pa</t>
  </si>
  <si>
    <t>Ci/Ca</t>
  </si>
  <si>
    <t>RHsfc</t>
  </si>
  <si>
    <t>C2sfc</t>
  </si>
  <si>
    <t>AHs/Cs</t>
  </si>
  <si>
    <t>Fv</t>
  </si>
  <si>
    <t>PARabs</t>
  </si>
  <si>
    <t>Fv'</t>
  </si>
  <si>
    <t>qP_Fo</t>
  </si>
  <si>
    <t>qN_Fo</t>
  </si>
  <si>
    <t>in</t>
  </si>
  <si>
    <t>out</t>
  </si>
  <si>
    <t>11:55:21</t>
  </si>
  <si>
    <t>12:28:01</t>
  </si>
  <si>
    <t>12:29:24</t>
  </si>
  <si>
    <t>12:30:54</t>
  </si>
  <si>
    <t>12:32:24</t>
  </si>
  <si>
    <t>12:33:57</t>
  </si>
  <si>
    <t>12:35:31</t>
  </si>
  <si>
    <t>12:37:07</t>
  </si>
  <si>
    <t>12:39:31</t>
  </si>
  <si>
    <t>12:41:55</t>
  </si>
  <si>
    <t>12:44:19</t>
  </si>
  <si>
    <t>12:45:55</t>
  </si>
  <si>
    <t>12:54:57</t>
  </si>
  <si>
    <t>Fop</t>
  </si>
  <si>
    <t>Fmp</t>
  </si>
  <si>
    <t>FvpFmp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</si>
</sst>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94"/>
  <sheetViews>
    <sheetView tabSelected="1" topLeftCell="A11" workbookViewId="0">
      <selection activeCell="J25" sqref="J13:K25"/>
    </sheetView>
  </sheetViews>
  <sheetFormatPr defaultRowHeight="15" x14ac:dyDescent="0.25"/>
  <sheetData>
    <row r="1" spans="1:83" x14ac:dyDescent="0.25">
      <c r="A1" s="1" t="s">
        <v>0</v>
      </c>
    </row>
    <row r="2" spans="1:83" x14ac:dyDescent="0.25">
      <c r="A2" s="1" t="s">
        <v>1</v>
      </c>
    </row>
    <row r="3" spans="1:83" x14ac:dyDescent="0.25">
      <c r="A3" s="1" t="s">
        <v>2</v>
      </c>
      <c r="B3" s="1" t="s">
        <v>3</v>
      </c>
    </row>
    <row r="4" spans="1:83" x14ac:dyDescent="0.25">
      <c r="A4" s="1" t="s">
        <v>4</v>
      </c>
      <c r="B4" s="1" t="s">
        <v>5</v>
      </c>
    </row>
    <row r="5" spans="1:83" x14ac:dyDescent="0.25">
      <c r="A5" s="1" t="s">
        <v>6</v>
      </c>
      <c r="B5" s="1">
        <v>-2.059999942779541</v>
      </c>
      <c r="C5" s="1">
        <v>-0.31999999284744263</v>
      </c>
      <c r="D5" s="1">
        <v>-2933</v>
      </c>
    </row>
    <row r="6" spans="1:83" x14ac:dyDescent="0.25">
      <c r="A6" s="1" t="s">
        <v>7</v>
      </c>
      <c r="B6" s="1" t="s">
        <v>8</v>
      </c>
      <c r="C6" s="1">
        <v>1</v>
      </c>
      <c r="D6" s="1">
        <v>0.15999999642372131</v>
      </c>
    </row>
    <row r="7" spans="1:83" x14ac:dyDescent="0.25">
      <c r="A7" s="1" t="s">
        <v>9</v>
      </c>
      <c r="B7" s="1">
        <v>4</v>
      </c>
    </row>
    <row r="8" spans="1:83" x14ac:dyDescent="0.25">
      <c r="A8" s="1" t="s">
        <v>10</v>
      </c>
      <c r="B8" s="1" t="s">
        <v>11</v>
      </c>
    </row>
    <row r="9" spans="1:83" x14ac:dyDescent="0.25">
      <c r="A9" s="1" t="s">
        <v>12</v>
      </c>
      <c r="B9" s="1" t="s">
        <v>13</v>
      </c>
    </row>
    <row r="11" spans="1:83" x14ac:dyDescent="0.25">
      <c r="A11" s="1" t="s">
        <v>14</v>
      </c>
      <c r="B11" s="1" t="s">
        <v>15</v>
      </c>
      <c r="C11" s="1" t="s">
        <v>16</v>
      </c>
      <c r="D11" s="1" t="s">
        <v>17</v>
      </c>
      <c r="E11" s="1" t="s">
        <v>18</v>
      </c>
      <c r="F11" s="1" t="s">
        <v>19</v>
      </c>
      <c r="G11" s="1" t="s">
        <v>20</v>
      </c>
      <c r="H11" s="1" t="s">
        <v>21</v>
      </c>
      <c r="I11" s="1" t="s">
        <v>22</v>
      </c>
      <c r="J11" s="1" t="s">
        <v>23</v>
      </c>
      <c r="K11" s="1" t="s">
        <v>24</v>
      </c>
      <c r="L11" s="1" t="s">
        <v>109</v>
      </c>
      <c r="M11" s="1" t="s">
        <v>110</v>
      </c>
      <c r="N11" s="1" t="s">
        <v>25</v>
      </c>
      <c r="O11" s="1" t="s">
        <v>26</v>
      </c>
      <c r="P11" s="1" t="s">
        <v>111</v>
      </c>
      <c r="Q11" s="1" t="s">
        <v>27</v>
      </c>
      <c r="R11" s="1" t="s">
        <v>28</v>
      </c>
      <c r="S11" s="1" t="s">
        <v>29</v>
      </c>
      <c r="T11" s="1" t="s">
        <v>30</v>
      </c>
      <c r="U11" s="1" t="s">
        <v>31</v>
      </c>
      <c r="V11" s="1" t="s">
        <v>32</v>
      </c>
      <c r="W11" s="1" t="s">
        <v>33</v>
      </c>
      <c r="X11" s="1" t="s">
        <v>34</v>
      </c>
      <c r="Y11" s="1" t="s">
        <v>35</v>
      </c>
      <c r="Z11" s="1" t="s">
        <v>36</v>
      </c>
      <c r="AA11" s="1" t="s">
        <v>37</v>
      </c>
      <c r="AB11" s="1" t="s">
        <v>38</v>
      </c>
      <c r="AC11" s="1" t="s">
        <v>39</v>
      </c>
      <c r="AD11" s="1" t="s">
        <v>40</v>
      </c>
      <c r="AE11" s="1" t="s">
        <v>41</v>
      </c>
      <c r="AF11" s="1" t="s">
        <v>42</v>
      </c>
      <c r="AG11" s="1" t="s">
        <v>43</v>
      </c>
      <c r="AH11" s="1" t="s">
        <v>44</v>
      </c>
      <c r="AI11" s="1" t="s">
        <v>45</v>
      </c>
      <c r="AJ11" s="1" t="s">
        <v>46</v>
      </c>
      <c r="AK11" s="1" t="s">
        <v>47</v>
      </c>
      <c r="AL11" s="1" t="s">
        <v>48</v>
      </c>
      <c r="AM11" s="1" t="s">
        <v>49</v>
      </c>
      <c r="AN11" s="1" t="s">
        <v>50</v>
      </c>
      <c r="AO11" s="1" t="s">
        <v>51</v>
      </c>
      <c r="AP11" s="1" t="s">
        <v>52</v>
      </c>
      <c r="AQ11" s="1" t="s">
        <v>53</v>
      </c>
      <c r="AR11" s="1" t="s">
        <v>54</v>
      </c>
      <c r="AS11" s="1" t="s">
        <v>55</v>
      </c>
      <c r="AT11" s="1" t="s">
        <v>56</v>
      </c>
      <c r="AU11" s="1" t="s">
        <v>57</v>
      </c>
      <c r="AV11" s="1" t="s">
        <v>58</v>
      </c>
      <c r="AW11" s="1" t="s">
        <v>59</v>
      </c>
      <c r="AX11" s="1" t="s">
        <v>60</v>
      </c>
      <c r="AY11" s="1" t="s">
        <v>61</v>
      </c>
      <c r="AZ11" s="1" t="s">
        <v>62</v>
      </c>
      <c r="BA11" s="1" t="s">
        <v>63</v>
      </c>
      <c r="BB11" s="1" t="s">
        <v>64</v>
      </c>
      <c r="BC11" s="1" t="s">
        <v>65</v>
      </c>
      <c r="BD11" s="1" t="s">
        <v>66</v>
      </c>
      <c r="BE11" s="1" t="s">
        <v>67</v>
      </c>
      <c r="BF11" s="1" t="s">
        <v>68</v>
      </c>
      <c r="BG11" s="1" t="s">
        <v>69</v>
      </c>
      <c r="BH11" s="1" t="s">
        <v>70</v>
      </c>
      <c r="BI11" s="1" t="s">
        <v>71</v>
      </c>
      <c r="BJ11" s="1" t="s">
        <v>72</v>
      </c>
      <c r="BK11" s="1" t="s">
        <v>73</v>
      </c>
      <c r="BL11" s="1" t="s">
        <v>74</v>
      </c>
      <c r="BM11" s="1" t="s">
        <v>75</v>
      </c>
      <c r="BN11" s="1" t="s">
        <v>76</v>
      </c>
      <c r="BO11" s="1" t="s">
        <v>77</v>
      </c>
      <c r="BP11" s="1" t="s">
        <v>78</v>
      </c>
      <c r="BQ11" s="1" t="s">
        <v>79</v>
      </c>
      <c r="BR11" s="1" t="s">
        <v>80</v>
      </c>
      <c r="BS11" s="1" t="s">
        <v>81</v>
      </c>
      <c r="BT11" s="1" t="s">
        <v>82</v>
      </c>
      <c r="BU11" s="1" t="s">
        <v>83</v>
      </c>
      <c r="BV11" s="1" t="s">
        <v>84</v>
      </c>
      <c r="BW11" s="1" t="s">
        <v>85</v>
      </c>
      <c r="BX11" s="1" t="s">
        <v>86</v>
      </c>
      <c r="BY11" s="1" t="s">
        <v>87</v>
      </c>
      <c r="BZ11" s="1" t="s">
        <v>88</v>
      </c>
      <c r="CA11" s="1" t="s">
        <v>89</v>
      </c>
      <c r="CB11" s="1" t="s">
        <v>90</v>
      </c>
      <c r="CC11" s="1" t="s">
        <v>91</v>
      </c>
      <c r="CD11" s="1" t="s">
        <v>92</v>
      </c>
      <c r="CE11" s="1" t="s">
        <v>93</v>
      </c>
    </row>
    <row r="12" spans="1:83" x14ac:dyDescent="0.25">
      <c r="A12" s="1" t="s">
        <v>94</v>
      </c>
      <c r="B12" s="1" t="s">
        <v>94</v>
      </c>
      <c r="C12" s="1" t="s">
        <v>94</v>
      </c>
      <c r="D12" s="1" t="s">
        <v>94</v>
      </c>
      <c r="E12" s="1" t="s">
        <v>95</v>
      </c>
      <c r="F12" s="1" t="s">
        <v>95</v>
      </c>
      <c r="G12" s="1" t="s">
        <v>95</v>
      </c>
      <c r="H12" s="1" t="s">
        <v>94</v>
      </c>
      <c r="I12" s="1" t="s">
        <v>94</v>
      </c>
      <c r="J12" s="1" t="s">
        <v>94</v>
      </c>
      <c r="K12" s="1" t="s">
        <v>94</v>
      </c>
      <c r="L12" s="1" t="s">
        <v>94</v>
      </c>
      <c r="M12" s="1" t="s">
        <v>94</v>
      </c>
      <c r="N12" s="1" t="s">
        <v>94</v>
      </c>
      <c r="O12" s="1" t="s">
        <v>95</v>
      </c>
      <c r="P12" s="1" t="s">
        <v>95</v>
      </c>
      <c r="Q12" s="1" t="s">
        <v>95</v>
      </c>
      <c r="R12" s="1" t="s">
        <v>94</v>
      </c>
      <c r="S12" s="1" t="s">
        <v>94</v>
      </c>
      <c r="T12" s="1" t="s">
        <v>94</v>
      </c>
      <c r="U12" s="1" t="s">
        <v>94</v>
      </c>
      <c r="V12" s="1" t="s">
        <v>95</v>
      </c>
      <c r="W12" s="1" t="s">
        <v>95</v>
      </c>
      <c r="X12" s="1" t="s">
        <v>95</v>
      </c>
      <c r="Y12" s="1" t="s">
        <v>95</v>
      </c>
      <c r="Z12" s="1" t="s">
        <v>95</v>
      </c>
      <c r="AA12" s="1" t="s">
        <v>94</v>
      </c>
      <c r="AB12" s="1" t="s">
        <v>94</v>
      </c>
      <c r="AC12" s="1" t="s">
        <v>95</v>
      </c>
      <c r="AD12" s="1" t="s">
        <v>95</v>
      </c>
      <c r="AE12" s="1" t="s">
        <v>95</v>
      </c>
      <c r="AF12" s="1" t="s">
        <v>95</v>
      </c>
      <c r="AG12" s="1" t="s">
        <v>94</v>
      </c>
      <c r="AH12" s="1" t="s">
        <v>95</v>
      </c>
      <c r="AI12" s="1" t="s">
        <v>94</v>
      </c>
      <c r="AJ12" s="1" t="s">
        <v>95</v>
      </c>
      <c r="AK12" s="1" t="s">
        <v>94</v>
      </c>
      <c r="AL12" s="1" t="s">
        <v>94</v>
      </c>
      <c r="AM12" s="1" t="s">
        <v>94</v>
      </c>
      <c r="AN12" s="1" t="s">
        <v>94</v>
      </c>
      <c r="AO12" s="1" t="s">
        <v>94</v>
      </c>
      <c r="AP12" s="1" t="s">
        <v>94</v>
      </c>
      <c r="AQ12" s="1" t="s">
        <v>94</v>
      </c>
      <c r="AR12" s="1" t="s">
        <v>94</v>
      </c>
      <c r="AS12" s="1" t="s">
        <v>94</v>
      </c>
      <c r="AT12" s="1" t="s">
        <v>94</v>
      </c>
      <c r="AU12" s="1" t="s">
        <v>94</v>
      </c>
      <c r="AV12" s="1" t="s">
        <v>94</v>
      </c>
      <c r="AW12" s="1" t="s">
        <v>94</v>
      </c>
      <c r="AX12" s="1" t="s">
        <v>94</v>
      </c>
      <c r="AY12" s="1" t="s">
        <v>94</v>
      </c>
      <c r="AZ12" s="1" t="s">
        <v>94</v>
      </c>
      <c r="BA12" s="1" t="s">
        <v>94</v>
      </c>
      <c r="BB12" s="1" t="s">
        <v>94</v>
      </c>
      <c r="BC12" s="1" t="s">
        <v>94</v>
      </c>
      <c r="BD12" s="1" t="s">
        <v>94</v>
      </c>
      <c r="BE12" s="1" t="s">
        <v>94</v>
      </c>
      <c r="BF12" s="1" t="s">
        <v>94</v>
      </c>
      <c r="BG12" s="1" t="s">
        <v>95</v>
      </c>
      <c r="BH12" s="1" t="s">
        <v>95</v>
      </c>
      <c r="BI12" s="1" t="s">
        <v>95</v>
      </c>
      <c r="BJ12" s="1" t="s">
        <v>95</v>
      </c>
      <c r="BK12" s="1" t="s">
        <v>95</v>
      </c>
      <c r="BL12" s="1" t="s">
        <v>95</v>
      </c>
      <c r="BM12" s="1" t="s">
        <v>95</v>
      </c>
      <c r="BN12" s="1" t="s">
        <v>95</v>
      </c>
      <c r="BO12" s="1" t="s">
        <v>95</v>
      </c>
      <c r="BP12" s="1" t="s">
        <v>95</v>
      </c>
      <c r="BQ12" s="1" t="s">
        <v>95</v>
      </c>
      <c r="BR12" s="1" t="s">
        <v>95</v>
      </c>
      <c r="BS12" s="1" t="s">
        <v>95</v>
      </c>
      <c r="BT12" s="1" t="s">
        <v>95</v>
      </c>
      <c r="BU12" s="1" t="s">
        <v>95</v>
      </c>
      <c r="BV12" s="1" t="s">
        <v>95</v>
      </c>
      <c r="BW12" s="1" t="s">
        <v>95</v>
      </c>
      <c r="BX12" s="1" t="s">
        <v>95</v>
      </c>
      <c r="BY12" s="1" t="s">
        <v>95</v>
      </c>
      <c r="BZ12" s="1" t="s">
        <v>95</v>
      </c>
      <c r="CA12" s="1" t="s">
        <v>95</v>
      </c>
      <c r="CB12" s="1" t="s">
        <v>95</v>
      </c>
      <c r="CC12" s="1" t="s">
        <v>95</v>
      </c>
      <c r="CD12" s="1" t="s">
        <v>95</v>
      </c>
      <c r="CE12" s="1" t="s">
        <v>95</v>
      </c>
    </row>
    <row r="13" spans="1:83" x14ac:dyDescent="0.25">
      <c r="A13" s="1">
        <v>1</v>
      </c>
      <c r="B13" s="1" t="s">
        <v>96</v>
      </c>
      <c r="C13" s="1">
        <v>212.99999869056046</v>
      </c>
      <c r="D13" s="1">
        <v>0</v>
      </c>
      <c r="E13">
        <f t="shared" ref="E13:E25" si="0">(AN13-AO13*(1000-AP13)/(1000-AQ13))*BG13</f>
        <v>11.850745481197707</v>
      </c>
      <c r="F13">
        <f t="shared" ref="F13:F25" si="1">IF(BR13&lt;&gt;0,1/(1/BR13-1/AJ13),0)</f>
        <v>0.18932425768415678</v>
      </c>
      <c r="G13">
        <f t="shared" ref="G13:G25" si="2">((BU13-BH13/2)*AO13-E13)/(BU13+BH13/2)</f>
        <v>281.02786026825623</v>
      </c>
      <c r="H13" s="1">
        <v>11</v>
      </c>
      <c r="I13" s="1">
        <v>0</v>
      </c>
      <c r="J13" s="1">
        <v>276.110107421875</v>
      </c>
      <c r="K13" s="1">
        <v>1798.34326171875</v>
      </c>
      <c r="L13" s="1">
        <v>0</v>
      </c>
      <c r="M13" s="1">
        <v>1567.712158203125</v>
      </c>
      <c r="N13" s="1">
        <v>473.2979736328125</v>
      </c>
      <c r="O13">
        <f t="shared" ref="O13:O25" si="3">CA13/K13</f>
        <v>0.84646417994861267</v>
      </c>
      <c r="P13">
        <f t="shared" ref="P13:P25" si="4">CC13/M13</f>
        <v>1</v>
      </c>
      <c r="Q13">
        <f t="shared" ref="Q13:Q25" si="5">(M13-N13)/M13</f>
        <v>0.69809638130554807</v>
      </c>
      <c r="R13" s="1">
        <v>-1</v>
      </c>
      <c r="S13" s="1">
        <v>0.87</v>
      </c>
      <c r="T13" s="1">
        <v>0.92</v>
      </c>
      <c r="U13" s="1">
        <v>10.058019638061523</v>
      </c>
      <c r="V13">
        <f t="shared" ref="V13:V25" si="6">(U13*T13+(100-U13)*S13)/100</f>
        <v>0.87502900981903065</v>
      </c>
      <c r="W13">
        <f t="shared" ref="W13:W25" si="7">(E13-R13)/CB13</f>
        <v>2.6701962474167649E-2</v>
      </c>
      <c r="X13">
        <f t="shared" ref="X13:X25" si="8">(M13-N13)/(M13-L13)</f>
        <v>0.69809638130554807</v>
      </c>
      <c r="Y13">
        <f t="shared" ref="Y13:Y25" si="9">(K13-M13)/(K13-L13)</f>
        <v>0.12824643015883488</v>
      </c>
      <c r="Z13">
        <f t="shared" ref="Z13:Z24" si="10">($K$25-M13)/M13</f>
        <v>0.14711316889955678</v>
      </c>
      <c r="AA13" s="1">
        <v>5.2734486758708954E-2</v>
      </c>
      <c r="AB13" s="1">
        <v>0.5</v>
      </c>
      <c r="AC13">
        <f t="shared" ref="AC13:AC25" si="11">Q13*AB13*V13*AA13</f>
        <v>1.6106551519789923E-2</v>
      </c>
      <c r="AD13">
        <f t="shared" ref="AD13:AD25" si="12">BH13*1000</f>
        <v>2.8598886736357905</v>
      </c>
      <c r="AE13">
        <f t="shared" ref="AE13:AE25" si="13">(BM13-BS13)</f>
        <v>1.5340839259243371</v>
      </c>
      <c r="AF13">
        <f t="shared" ref="AF13:AF25" si="14">(AL13+BL13*D13)</f>
        <v>22.955497741699219</v>
      </c>
      <c r="AG13" s="1">
        <v>2</v>
      </c>
      <c r="AH13">
        <f t="shared" ref="AH13:AH25" si="15">(AG13*BA13+BB13)</f>
        <v>4.644859790802002</v>
      </c>
      <c r="AI13" s="1">
        <v>1</v>
      </c>
      <c r="AJ13">
        <f t="shared" ref="AJ13:AJ25" si="16">AH13*(AI13+1)*(AI13+1)/(AI13*AI13+1)</f>
        <v>9.2897195816040039</v>
      </c>
      <c r="AK13" s="1">
        <v>22.901012420654297</v>
      </c>
      <c r="AL13" s="1">
        <v>22.955497741699219</v>
      </c>
      <c r="AM13" s="1">
        <v>23.027475357055664</v>
      </c>
      <c r="AN13" s="1">
        <v>399.84518432617188</v>
      </c>
      <c r="AO13" s="1">
        <v>391.19277954101563</v>
      </c>
      <c r="AP13" s="1">
        <v>10.698685646057129</v>
      </c>
      <c r="AQ13" s="1">
        <v>12.582608222961426</v>
      </c>
      <c r="AR13" s="1">
        <v>38.770809173583984</v>
      </c>
      <c r="AS13" s="1">
        <v>45.597930908203125</v>
      </c>
      <c r="AT13" s="1">
        <v>299.789794921875</v>
      </c>
      <c r="AU13" s="1">
        <v>550</v>
      </c>
      <c r="AV13" s="1">
        <v>1.5469053983688354</v>
      </c>
      <c r="AW13" s="1">
        <v>101.5728759765625</v>
      </c>
      <c r="AX13" s="1">
        <v>0.99249929189682007</v>
      </c>
      <c r="AY13" s="1">
        <v>-4.3594441376626492E-3</v>
      </c>
      <c r="AZ13" s="1">
        <v>0.66666668653488159</v>
      </c>
      <c r="BA13" s="1">
        <v>-1.355140209197998</v>
      </c>
      <c r="BB13" s="1">
        <v>7.355140209197998</v>
      </c>
      <c r="BC13" s="1">
        <v>1</v>
      </c>
      <c r="BD13" s="1">
        <v>0</v>
      </c>
      <c r="BE13" s="1">
        <v>0.15999999642372131</v>
      </c>
      <c r="BF13" s="1">
        <v>111115</v>
      </c>
      <c r="BG13">
        <f t="shared" ref="BG13:BG25" si="17">AT13*0.000001/(AG13*0.0001)</f>
        <v>1.4989489746093747</v>
      </c>
      <c r="BH13">
        <f t="shared" ref="BH13:BH25" si="18">(AQ13-AP13)/(1000-AQ13)*BG13</f>
        <v>2.8598886736357905E-3</v>
      </c>
      <c r="BI13">
        <f t="shared" ref="BI13:BI25" si="19">(AL13+273.15)</f>
        <v>296.1054977416992</v>
      </c>
      <c r="BJ13">
        <f t="shared" ref="BJ13:BJ25" si="20">(AK13+273.15)</f>
        <v>296.05101242065427</v>
      </c>
      <c r="BK13">
        <f t="shared" ref="BK13:BK25" si="21">(AU13*BC13+AV13*BD13)*BE13</f>
        <v>87.999998033046722</v>
      </c>
      <c r="BL13">
        <f t="shared" ref="BL13:BL25" si="22">((BK13+0.00000010773*(BJ13^4-BI13^4))-BH13*44100)/(AH13*51.4+0.00000043092*BI13^3)</f>
        <v>-0.15496323227390649</v>
      </c>
      <c r="BM13">
        <f t="shared" ref="BM13:BM25" si="23">0.61365*EXP(17.502*AF13/(240.97+AF13))</f>
        <v>2.8121356304168734</v>
      </c>
      <c r="BN13">
        <f t="shared" ref="BN13:BN25" si="24">BM13*1000/AW13</f>
        <v>27.685891566817126</v>
      </c>
      <c r="BO13">
        <f t="shared" ref="BO13:BO25" si="25">(BN13-AQ13)</f>
        <v>15.103283343855701</v>
      </c>
      <c r="BP13">
        <f t="shared" ref="BP13:BP25" si="26">IF(D13,AL13,(AK13+AL13)/2)</f>
        <v>22.928255081176758</v>
      </c>
      <c r="BQ13">
        <f t="shared" ref="BQ13:BQ25" si="27">0.61365*EXP(17.502*BP13/(240.97+BP13))</f>
        <v>2.807500516513032</v>
      </c>
      <c r="BR13">
        <f t="shared" ref="BR13:BR25" si="28">IF(BO13&lt;&gt;0,(1000-(BN13+AQ13)/2)/BO13*BH13,0)</f>
        <v>0.18554289796524776</v>
      </c>
      <c r="BS13">
        <f t="shared" ref="BS13:BS25" si="29">AQ13*AW13/1000</f>
        <v>1.2780517044925364</v>
      </c>
      <c r="BT13">
        <f t="shared" ref="BT13:BT25" si="30">(BQ13-BS13)</f>
        <v>1.5294488120204957</v>
      </c>
      <c r="BU13">
        <f t="shared" ref="BU13:BU25" si="31">1/(1.6/F13+1.37/AJ13)</f>
        <v>0.11629821600888793</v>
      </c>
      <c r="BV13">
        <f t="shared" ref="BV13:BV25" si="32">G13*AW13*0.001</f>
        <v>28.544807996986329</v>
      </c>
      <c r="BW13">
        <f t="shared" ref="BW13:BW25" si="33">G13/AO13</f>
        <v>0.71838713536069021</v>
      </c>
      <c r="BX13">
        <f t="shared" ref="BX13:BX25" si="34">(1-BH13*AW13/BM13/F13)*100</f>
        <v>45.438744977536025</v>
      </c>
      <c r="BY13">
        <f t="shared" ref="BY13:BY25" si="35">(AO13-E13/(AJ13/1.35))</f>
        <v>389.47060630865047</v>
      </c>
      <c r="BZ13">
        <f t="shared" ref="BZ13:BZ25" si="36">E13*BX13/100/BY13</f>
        <v>1.382602417208063E-2</v>
      </c>
      <c r="CA13">
        <f t="shared" ref="CA13:CA25" si="37">(K13-J13)</f>
        <v>1522.233154296875</v>
      </c>
      <c r="CB13">
        <f t="shared" ref="CB13:CB25" si="38">AU13*V13</f>
        <v>481.26595540046685</v>
      </c>
      <c r="CC13">
        <f t="shared" ref="CC13:CC25" si="39">(M13-L13)</f>
        <v>1567.712158203125</v>
      </c>
      <c r="CD13">
        <f t="shared" ref="CD13:CD25" si="40">(M13-N13)/(M13-J13)</f>
        <v>0.84733078885120638</v>
      </c>
      <c r="CE13">
        <f t="shared" ref="CE13:CE25" si="41">(K13-M13)/(K13-J13)</f>
        <v>0.15150839598034793</v>
      </c>
    </row>
    <row r="14" spans="1:83" x14ac:dyDescent="0.25">
      <c r="A14" s="1">
        <v>2</v>
      </c>
      <c r="B14" s="1" t="s">
        <v>97</v>
      </c>
      <c r="C14" s="1">
        <v>2172.9999986905605</v>
      </c>
      <c r="D14" s="1">
        <v>0</v>
      </c>
      <c r="E14">
        <f t="shared" si="0"/>
        <v>15.239501696046471</v>
      </c>
      <c r="F14">
        <f t="shared" si="1"/>
        <v>0.20449531446227198</v>
      </c>
      <c r="G14">
        <f t="shared" si="2"/>
        <v>259.56615051414644</v>
      </c>
      <c r="H14" s="1">
        <v>12</v>
      </c>
      <c r="I14" s="1">
        <v>0</v>
      </c>
      <c r="J14" s="1">
        <v>276.110107421875</v>
      </c>
      <c r="K14" s="1">
        <v>1798.34326171875</v>
      </c>
      <c r="L14" s="1">
        <v>0</v>
      </c>
      <c r="M14" s="1">
        <v>758.93865966796875</v>
      </c>
      <c r="N14" s="1">
        <v>560.6295166015625</v>
      </c>
      <c r="O14">
        <f t="shared" si="3"/>
        <v>0.84646417994861267</v>
      </c>
      <c r="P14">
        <f t="shared" si="4"/>
        <v>1</v>
      </c>
      <c r="Q14">
        <f t="shared" si="5"/>
        <v>0.26129798573334684</v>
      </c>
      <c r="R14" s="1">
        <v>-1</v>
      </c>
      <c r="S14" s="1">
        <v>0.87</v>
      </c>
      <c r="T14" s="1">
        <v>0.92</v>
      </c>
      <c r="U14" s="1">
        <v>9.9992475509643555</v>
      </c>
      <c r="V14">
        <f t="shared" si="6"/>
        <v>0.87499962377548224</v>
      </c>
      <c r="W14">
        <f t="shared" si="7"/>
        <v>1.4276491145988805E-2</v>
      </c>
      <c r="X14">
        <f t="shared" si="8"/>
        <v>0.26129798573334684</v>
      </c>
      <c r="Y14">
        <f t="shared" si="9"/>
        <v>0.57797897886156613</v>
      </c>
      <c r="Z14">
        <f t="shared" si="10"/>
        <v>1.3695502117463811</v>
      </c>
      <c r="AA14" s="1">
        <v>1298.7249755859375</v>
      </c>
      <c r="AB14" s="1">
        <v>0.5</v>
      </c>
      <c r="AC14">
        <f t="shared" si="11"/>
        <v>148.46740747552164</v>
      </c>
      <c r="AD14">
        <f t="shared" si="12"/>
        <v>3.0836028912407762</v>
      </c>
      <c r="AE14">
        <f t="shared" si="13"/>
        <v>1.5329148770215169</v>
      </c>
      <c r="AF14">
        <f t="shared" si="14"/>
        <v>22.994556427001953</v>
      </c>
      <c r="AG14" s="1">
        <v>2</v>
      </c>
      <c r="AH14">
        <f t="shared" si="15"/>
        <v>4.644859790802002</v>
      </c>
      <c r="AI14" s="1">
        <v>1</v>
      </c>
      <c r="AJ14">
        <f t="shared" si="16"/>
        <v>9.2897195816040039</v>
      </c>
      <c r="AK14" s="1">
        <v>22.994350433349609</v>
      </c>
      <c r="AL14" s="1">
        <v>22.994556427001953</v>
      </c>
      <c r="AM14" s="1">
        <v>23.026506423950195</v>
      </c>
      <c r="AN14" s="1">
        <v>399.98818969726563</v>
      </c>
      <c r="AO14" s="1">
        <v>389.02114868164063</v>
      </c>
      <c r="AP14" s="1">
        <v>10.635007858276367</v>
      </c>
      <c r="AQ14" s="1">
        <v>12.666121482849121</v>
      </c>
      <c r="AR14" s="1">
        <v>38.303298950195313</v>
      </c>
      <c r="AS14" s="1">
        <v>45.618602752685547</v>
      </c>
      <c r="AT14" s="1">
        <v>299.790771484375</v>
      </c>
      <c r="AU14" s="1">
        <v>1300</v>
      </c>
      <c r="AV14" s="1">
        <v>1.9853070974349976</v>
      </c>
      <c r="AW14" s="1">
        <v>101.52104949951172</v>
      </c>
      <c r="AX14" s="1">
        <v>1.6406056880950928</v>
      </c>
      <c r="AY14" s="1">
        <v>6.1972062103450298E-3</v>
      </c>
      <c r="AZ14" s="1">
        <v>1</v>
      </c>
      <c r="BA14" s="1">
        <v>-1.355140209197998</v>
      </c>
      <c r="BB14" s="1">
        <v>7.355140209197998</v>
      </c>
      <c r="BC14" s="1">
        <v>1</v>
      </c>
      <c r="BD14" s="1">
        <v>0</v>
      </c>
      <c r="BE14" s="1">
        <v>0.15999999642372131</v>
      </c>
      <c r="BF14" s="1">
        <v>111115</v>
      </c>
      <c r="BG14">
        <f t="shared" si="17"/>
        <v>1.498953857421875</v>
      </c>
      <c r="BH14">
        <f t="shared" si="18"/>
        <v>3.0836028912407764E-3</v>
      </c>
      <c r="BI14">
        <f t="shared" si="19"/>
        <v>296.14455642700193</v>
      </c>
      <c r="BJ14">
        <f t="shared" si="20"/>
        <v>296.14435043334959</v>
      </c>
      <c r="BK14">
        <f t="shared" si="21"/>
        <v>207.99999535083771</v>
      </c>
      <c r="BL14">
        <f t="shared" si="22"/>
        <v>0.28811489394362605</v>
      </c>
      <c r="BM14">
        <f t="shared" si="23"/>
        <v>2.8187928230486712</v>
      </c>
      <c r="BN14">
        <f t="shared" si="24"/>
        <v>27.765599714985498</v>
      </c>
      <c r="BO14">
        <f t="shared" si="25"/>
        <v>15.099478232136377</v>
      </c>
      <c r="BP14">
        <f t="shared" si="26"/>
        <v>22.994453430175781</v>
      </c>
      <c r="BQ14">
        <f t="shared" si="27"/>
        <v>2.8187752500757628</v>
      </c>
      <c r="BR14">
        <f t="shared" si="28"/>
        <v>0.20009070238061896</v>
      </c>
      <c r="BS14">
        <f t="shared" si="29"/>
        <v>1.2858779460271543</v>
      </c>
      <c r="BT14">
        <f t="shared" si="30"/>
        <v>1.5328973040486085</v>
      </c>
      <c r="BU14">
        <f t="shared" si="31"/>
        <v>0.12544509490893685</v>
      </c>
      <c r="BV14">
        <f t="shared" si="32"/>
        <v>26.351428014744371</v>
      </c>
      <c r="BW14">
        <f t="shared" si="33"/>
        <v>0.66722889332313662</v>
      </c>
      <c r="BX14">
        <f t="shared" si="34"/>
        <v>45.691472924058665</v>
      </c>
      <c r="BY14">
        <f t="shared" si="35"/>
        <v>386.80651484808516</v>
      </c>
      <c r="BZ14">
        <f t="shared" si="36"/>
        <v>1.8001643002174487E-2</v>
      </c>
      <c r="CA14">
        <f t="shared" si="37"/>
        <v>1522.233154296875</v>
      </c>
      <c r="CB14">
        <f t="shared" si="38"/>
        <v>1137.4995109081269</v>
      </c>
      <c r="CC14">
        <f t="shared" si="39"/>
        <v>758.93865966796875</v>
      </c>
      <c r="CD14">
        <f t="shared" si="40"/>
        <v>0.41072372821342534</v>
      </c>
      <c r="CE14">
        <f t="shared" si="41"/>
        <v>0.68281563774695608</v>
      </c>
    </row>
    <row r="15" spans="1:83" x14ac:dyDescent="0.25">
      <c r="A15" s="1">
        <v>3</v>
      </c>
      <c r="B15" s="1" t="s">
        <v>98</v>
      </c>
      <c r="C15" s="1">
        <v>2255.9999986905605</v>
      </c>
      <c r="D15" s="1">
        <v>0</v>
      </c>
      <c r="E15">
        <f t="shared" si="0"/>
        <v>14.915640474555024</v>
      </c>
      <c r="F15">
        <f t="shared" si="1"/>
        <v>0.20249054676141398</v>
      </c>
      <c r="G15">
        <f t="shared" si="2"/>
        <v>261.03269971943922</v>
      </c>
      <c r="H15" s="1">
        <v>13</v>
      </c>
      <c r="I15" s="1">
        <v>0</v>
      </c>
      <c r="J15" s="1">
        <v>276.110107421875</v>
      </c>
      <c r="K15" s="1">
        <v>1798.34326171875</v>
      </c>
      <c r="L15" s="1">
        <v>0</v>
      </c>
      <c r="M15" s="1">
        <v>794.50909423828125</v>
      </c>
      <c r="N15" s="1">
        <v>559.300048828125</v>
      </c>
      <c r="O15">
        <f t="shared" si="3"/>
        <v>0.84646417994861267</v>
      </c>
      <c r="P15">
        <f t="shared" si="4"/>
        <v>1</v>
      </c>
      <c r="Q15">
        <f t="shared" si="5"/>
        <v>0.29604323866885113</v>
      </c>
      <c r="R15" s="1">
        <v>-1</v>
      </c>
      <c r="S15" s="1">
        <v>0.87</v>
      </c>
      <c r="T15" s="1">
        <v>0.92</v>
      </c>
      <c r="U15" s="1">
        <v>10.2666015625</v>
      </c>
      <c r="V15">
        <f t="shared" si="6"/>
        <v>0.87513330078125007</v>
      </c>
      <c r="W15">
        <f t="shared" si="7"/>
        <v>1.653321163171453E-2</v>
      </c>
      <c r="X15">
        <f t="shared" si="8"/>
        <v>0.29604323866885113</v>
      </c>
      <c r="Y15">
        <f t="shared" si="9"/>
        <v>0.55819942101657694</v>
      </c>
      <c r="Z15">
        <f t="shared" si="10"/>
        <v>1.2634646661192386</v>
      </c>
      <c r="AA15" s="1">
        <v>1099.6053466796875</v>
      </c>
      <c r="AB15" s="1">
        <v>0.5</v>
      </c>
      <c r="AC15">
        <f t="shared" si="11"/>
        <v>142.44139028896734</v>
      </c>
      <c r="AD15">
        <f t="shared" si="12"/>
        <v>3.0642502175043314</v>
      </c>
      <c r="AE15">
        <f t="shared" si="13"/>
        <v>1.5381075083736264</v>
      </c>
      <c r="AF15">
        <f t="shared" si="14"/>
        <v>22.999906539916992</v>
      </c>
      <c r="AG15" s="1">
        <v>2</v>
      </c>
      <c r="AH15">
        <f t="shared" si="15"/>
        <v>4.644859790802002</v>
      </c>
      <c r="AI15" s="1">
        <v>1</v>
      </c>
      <c r="AJ15">
        <f t="shared" si="16"/>
        <v>9.2897195816040039</v>
      </c>
      <c r="AK15" s="1">
        <v>23.001333236694336</v>
      </c>
      <c r="AL15" s="1">
        <v>22.999906539916992</v>
      </c>
      <c r="AM15" s="1">
        <v>23.021572113037109</v>
      </c>
      <c r="AN15" s="1">
        <v>399.85379028320313</v>
      </c>
      <c r="AO15" s="1">
        <v>389.10751342773438</v>
      </c>
      <c r="AP15" s="1">
        <v>10.605240821838379</v>
      </c>
      <c r="AQ15" s="1">
        <v>12.623720169067383</v>
      </c>
      <c r="AR15" s="1">
        <v>38.180690765380859</v>
      </c>
      <c r="AS15" s="1">
        <v>45.447563171386719</v>
      </c>
      <c r="AT15" s="1">
        <v>299.786865234375</v>
      </c>
      <c r="AU15" s="1">
        <v>1100</v>
      </c>
      <c r="AV15" s="1">
        <v>2.0898988246917725</v>
      </c>
      <c r="AW15" s="1">
        <v>101.52302551269531</v>
      </c>
      <c r="AX15" s="1">
        <v>1.5916188955307007</v>
      </c>
      <c r="AY15" s="1">
        <v>7.1674743667244911E-3</v>
      </c>
      <c r="AZ15" s="1">
        <v>1</v>
      </c>
      <c r="BA15" s="1">
        <v>-1.355140209197998</v>
      </c>
      <c r="BB15" s="1">
        <v>7.355140209197998</v>
      </c>
      <c r="BC15" s="1">
        <v>1</v>
      </c>
      <c r="BD15" s="1">
        <v>0</v>
      </c>
      <c r="BE15" s="1">
        <v>0.15999999642372131</v>
      </c>
      <c r="BF15" s="1">
        <v>111115</v>
      </c>
      <c r="BG15">
        <f t="shared" si="17"/>
        <v>1.4989343261718748</v>
      </c>
      <c r="BH15">
        <f t="shared" si="18"/>
        <v>3.0642502175043315E-3</v>
      </c>
      <c r="BI15">
        <f t="shared" si="19"/>
        <v>296.14990653991697</v>
      </c>
      <c r="BJ15">
        <f t="shared" si="20"/>
        <v>296.15133323669431</v>
      </c>
      <c r="BK15">
        <f t="shared" si="21"/>
        <v>175.99999606609344</v>
      </c>
      <c r="BL15">
        <f t="shared" si="22"/>
        <v>0.16357042049629053</v>
      </c>
      <c r="BM15">
        <f t="shared" si="23"/>
        <v>2.8197057731629807</v>
      </c>
      <c r="BN15">
        <f t="shared" si="24"/>
        <v>27.774051836254429</v>
      </c>
      <c r="BO15">
        <f t="shared" si="25"/>
        <v>15.150331667187046</v>
      </c>
      <c r="BP15">
        <f t="shared" si="26"/>
        <v>23.000619888305664</v>
      </c>
      <c r="BQ15">
        <f t="shared" si="27"/>
        <v>2.8198275193868665</v>
      </c>
      <c r="BR15">
        <f t="shared" si="28"/>
        <v>0.19817096038761367</v>
      </c>
      <c r="BS15">
        <f t="shared" si="29"/>
        <v>1.2815982647893542</v>
      </c>
      <c r="BT15">
        <f t="shared" si="30"/>
        <v>1.5382292545975123</v>
      </c>
      <c r="BU15">
        <f t="shared" si="31"/>
        <v>0.12423782755263708</v>
      </c>
      <c r="BV15">
        <f t="shared" si="32"/>
        <v>26.500829433264364</v>
      </c>
      <c r="BW15">
        <f t="shared" si="33"/>
        <v>0.67084980554588702</v>
      </c>
      <c r="BX15">
        <f t="shared" si="34"/>
        <v>45.514589054594545</v>
      </c>
      <c r="BY15">
        <f t="shared" si="35"/>
        <v>386.93994373267878</v>
      </c>
      <c r="BZ15">
        <f t="shared" si="36"/>
        <v>1.754482207591522E-2</v>
      </c>
      <c r="CA15">
        <f t="shared" si="37"/>
        <v>1522.233154296875</v>
      </c>
      <c r="CB15">
        <f t="shared" si="38"/>
        <v>962.64663085937502</v>
      </c>
      <c r="CC15">
        <f t="shared" si="39"/>
        <v>794.50909423828125</v>
      </c>
      <c r="CD15">
        <f t="shared" si="40"/>
        <v>0.45372203918573006</v>
      </c>
      <c r="CE15">
        <f t="shared" si="41"/>
        <v>0.65944836679381313</v>
      </c>
    </row>
    <row r="16" spans="1:83" x14ac:dyDescent="0.25">
      <c r="A16" s="1">
        <v>4</v>
      </c>
      <c r="B16" s="1" t="s">
        <v>99</v>
      </c>
      <c r="C16" s="1">
        <v>2345.9999986905605</v>
      </c>
      <c r="D16" s="1">
        <v>0</v>
      </c>
      <c r="E16">
        <f t="shared" si="0"/>
        <v>14.496744679504383</v>
      </c>
      <c r="F16">
        <f t="shared" si="1"/>
        <v>0.19918622477185935</v>
      </c>
      <c r="G16">
        <f t="shared" si="2"/>
        <v>262.95548525278099</v>
      </c>
      <c r="H16" s="1">
        <v>14</v>
      </c>
      <c r="I16" s="1">
        <v>0</v>
      </c>
      <c r="J16" s="1">
        <v>276.110107421875</v>
      </c>
      <c r="K16" s="1">
        <v>1798.34326171875</v>
      </c>
      <c r="L16" s="1">
        <v>0</v>
      </c>
      <c r="M16" s="1">
        <v>858.83770751953125</v>
      </c>
      <c r="N16" s="1">
        <v>565.15081787109375</v>
      </c>
      <c r="O16">
        <f t="shared" si="3"/>
        <v>0.84646417994861267</v>
      </c>
      <c r="P16">
        <f t="shared" si="4"/>
        <v>1</v>
      </c>
      <c r="Q16">
        <f t="shared" si="5"/>
        <v>0.34195854126695829</v>
      </c>
      <c r="R16" s="1">
        <v>-1</v>
      </c>
      <c r="S16" s="1">
        <v>0.87</v>
      </c>
      <c r="T16" s="1">
        <v>0.92</v>
      </c>
      <c r="U16" s="1">
        <v>9.9946260452270508</v>
      </c>
      <c r="V16">
        <f t="shared" si="6"/>
        <v>0.87499731302261352</v>
      </c>
      <c r="W16">
        <f t="shared" si="7"/>
        <v>1.9678466371478236E-2</v>
      </c>
      <c r="X16">
        <f t="shared" si="8"/>
        <v>0.34195854126695829</v>
      </c>
      <c r="Y16">
        <f t="shared" si="9"/>
        <v>0.5224283784961582</v>
      </c>
      <c r="Z16">
        <f t="shared" si="10"/>
        <v>1.0939267640130403</v>
      </c>
      <c r="AA16" s="1">
        <v>901.697998046875</v>
      </c>
      <c r="AB16" s="1">
        <v>0.5</v>
      </c>
      <c r="AC16">
        <f t="shared" si="11"/>
        <v>134.89979352722736</v>
      </c>
      <c r="AD16">
        <f t="shared" si="12"/>
        <v>3.0288729578952442</v>
      </c>
      <c r="AE16">
        <f t="shared" si="13"/>
        <v>1.5450559182692565</v>
      </c>
      <c r="AF16">
        <f t="shared" si="14"/>
        <v>23.001169204711914</v>
      </c>
      <c r="AG16" s="1">
        <v>2</v>
      </c>
      <c r="AH16">
        <f t="shared" si="15"/>
        <v>4.644859790802002</v>
      </c>
      <c r="AI16" s="1">
        <v>1</v>
      </c>
      <c r="AJ16">
        <f t="shared" si="16"/>
        <v>9.2897195816040039</v>
      </c>
      <c r="AK16" s="1">
        <v>22.995595932006836</v>
      </c>
      <c r="AL16" s="1">
        <v>23.001169204711914</v>
      </c>
      <c r="AM16" s="1">
        <v>23.027122497558594</v>
      </c>
      <c r="AN16" s="1">
        <v>400.08489990234375</v>
      </c>
      <c r="AO16" s="1">
        <v>389.62554931640625</v>
      </c>
      <c r="AP16" s="1">
        <v>10.56218433380127</v>
      </c>
      <c r="AQ16" s="1">
        <v>12.557621955871582</v>
      </c>
      <c r="AR16" s="1">
        <v>38.038215637207031</v>
      </c>
      <c r="AS16" s="1">
        <v>45.224506378173828</v>
      </c>
      <c r="AT16" s="1">
        <v>299.767578125</v>
      </c>
      <c r="AU16" s="1">
        <v>900</v>
      </c>
      <c r="AV16" s="1">
        <v>1.9918361902236938</v>
      </c>
      <c r="AW16" s="1">
        <v>101.521240234375</v>
      </c>
      <c r="AX16" s="1">
        <v>1.6066884994506836</v>
      </c>
      <c r="AY16" s="1">
        <v>8.0466670915484428E-3</v>
      </c>
      <c r="AZ16" s="1">
        <v>1</v>
      </c>
      <c r="BA16" s="1">
        <v>-1.355140209197998</v>
      </c>
      <c r="BB16" s="1">
        <v>7.355140209197998</v>
      </c>
      <c r="BC16" s="1">
        <v>1</v>
      </c>
      <c r="BD16" s="1">
        <v>0</v>
      </c>
      <c r="BE16" s="1">
        <v>0.15999999642372131</v>
      </c>
      <c r="BF16" s="1">
        <v>111115</v>
      </c>
      <c r="BG16">
        <f t="shared" si="17"/>
        <v>1.4988378906249999</v>
      </c>
      <c r="BH16">
        <f t="shared" si="18"/>
        <v>3.0288729578952442E-3</v>
      </c>
      <c r="BI16">
        <f t="shared" si="19"/>
        <v>296.15116920471189</v>
      </c>
      <c r="BJ16">
        <f t="shared" si="20"/>
        <v>296.14559593200681</v>
      </c>
      <c r="BK16">
        <f t="shared" si="21"/>
        <v>143.99999678134918</v>
      </c>
      <c r="BL16">
        <f t="shared" si="22"/>
        <v>4.1467476248236386E-2</v>
      </c>
      <c r="BM16">
        <f t="shared" si="23"/>
        <v>2.8199212736237573</v>
      </c>
      <c r="BN16">
        <f t="shared" si="24"/>
        <v>27.776662963470521</v>
      </c>
      <c r="BO16">
        <f t="shared" si="25"/>
        <v>15.219041007598939</v>
      </c>
      <c r="BP16">
        <f t="shared" si="26"/>
        <v>22.998382568359375</v>
      </c>
      <c r="BQ16">
        <f t="shared" si="27"/>
        <v>2.8194456943629143</v>
      </c>
      <c r="BR16">
        <f t="shared" si="28"/>
        <v>0.19500501010407256</v>
      </c>
      <c r="BS16">
        <f t="shared" si="29"/>
        <v>1.2748653553545009</v>
      </c>
      <c r="BT16">
        <f t="shared" si="30"/>
        <v>1.5445803390084134</v>
      </c>
      <c r="BU16">
        <f t="shared" si="31"/>
        <v>0.12224701485859624</v>
      </c>
      <c r="BV16">
        <f t="shared" si="32"/>
        <v>26.695566989294232</v>
      </c>
      <c r="BW16">
        <f t="shared" si="33"/>
        <v>0.67489281879520868</v>
      </c>
      <c r="BX16">
        <f t="shared" si="34"/>
        <v>45.255349410625264</v>
      </c>
      <c r="BY16">
        <f t="shared" si="35"/>
        <v>387.5188543677142</v>
      </c>
      <c r="BZ16">
        <f t="shared" si="36"/>
        <v>1.6929634220198921E-2</v>
      </c>
      <c r="CA16">
        <f t="shared" si="37"/>
        <v>1522.233154296875</v>
      </c>
      <c r="CB16">
        <f t="shared" si="38"/>
        <v>787.49758172035217</v>
      </c>
      <c r="CC16">
        <f t="shared" si="39"/>
        <v>858.83770751953125</v>
      </c>
      <c r="CD16">
        <f t="shared" si="40"/>
        <v>0.50398657897655796</v>
      </c>
      <c r="CE16">
        <f t="shared" si="41"/>
        <v>0.61718899732753474</v>
      </c>
    </row>
    <row r="17" spans="1:83" x14ac:dyDescent="0.25">
      <c r="A17" s="1">
        <v>5</v>
      </c>
      <c r="B17" s="1" t="s">
        <v>100</v>
      </c>
      <c r="C17" s="1">
        <v>2435.9999986905605</v>
      </c>
      <c r="D17" s="1">
        <v>0</v>
      </c>
      <c r="E17">
        <f t="shared" si="0"/>
        <v>13.567686812262687</v>
      </c>
      <c r="F17">
        <f t="shared" si="1"/>
        <v>0.19445661009465331</v>
      </c>
      <c r="G17">
        <f t="shared" si="2"/>
        <v>268.2909048593022</v>
      </c>
      <c r="H17" s="1">
        <v>15</v>
      </c>
      <c r="I17" s="1">
        <v>0</v>
      </c>
      <c r="J17" s="1">
        <v>276.110107421875</v>
      </c>
      <c r="K17" s="1">
        <v>1798.34326171875</v>
      </c>
      <c r="L17" s="1">
        <v>0</v>
      </c>
      <c r="M17" s="1">
        <v>958.44580078125</v>
      </c>
      <c r="N17" s="1">
        <v>578.50897216796875</v>
      </c>
      <c r="O17">
        <f t="shared" si="3"/>
        <v>0.84646417994861267</v>
      </c>
      <c r="P17">
        <f t="shared" si="4"/>
        <v>1</v>
      </c>
      <c r="Q17">
        <f t="shared" si="5"/>
        <v>0.39640929962193633</v>
      </c>
      <c r="R17" s="1">
        <v>-1</v>
      </c>
      <c r="S17" s="1">
        <v>0.87</v>
      </c>
      <c r="T17" s="1">
        <v>0.92</v>
      </c>
      <c r="U17" s="1">
        <v>10.405758857727051</v>
      </c>
      <c r="V17">
        <f t="shared" si="6"/>
        <v>0.87520287942886343</v>
      </c>
      <c r="W17">
        <f t="shared" si="7"/>
        <v>2.3778465141654947E-2</v>
      </c>
      <c r="X17">
        <f t="shared" si="8"/>
        <v>0.39640929962193633</v>
      </c>
      <c r="Y17">
        <f t="shared" si="9"/>
        <v>0.46703956848303574</v>
      </c>
      <c r="Z17">
        <f t="shared" si="10"/>
        <v>0.87631190021687333</v>
      </c>
      <c r="AA17" s="1">
        <v>700.2386474609375</v>
      </c>
      <c r="AB17" s="1">
        <v>0.5</v>
      </c>
      <c r="AC17">
        <f t="shared" si="11"/>
        <v>121.46989416480193</v>
      </c>
      <c r="AD17">
        <f t="shared" si="12"/>
        <v>2.981105866817678</v>
      </c>
      <c r="AE17">
        <f t="shared" si="13"/>
        <v>1.5569951247154135</v>
      </c>
      <c r="AF17">
        <f t="shared" si="14"/>
        <v>23.014244079589844</v>
      </c>
      <c r="AG17" s="1">
        <v>2</v>
      </c>
      <c r="AH17">
        <f t="shared" si="15"/>
        <v>4.644859790802002</v>
      </c>
      <c r="AI17" s="1">
        <v>1</v>
      </c>
      <c r="AJ17">
        <f t="shared" si="16"/>
        <v>9.2897195816040039</v>
      </c>
      <c r="AK17" s="1">
        <v>22.980976104736328</v>
      </c>
      <c r="AL17" s="1">
        <v>23.014244079589844</v>
      </c>
      <c r="AM17" s="1">
        <v>23.025913238525391</v>
      </c>
      <c r="AN17" s="1">
        <v>399.97372436523438</v>
      </c>
      <c r="AO17" s="1">
        <v>390.14755249023438</v>
      </c>
      <c r="AP17" s="1">
        <v>10.497947692871094</v>
      </c>
      <c r="AQ17" s="1">
        <v>12.46171760559082</v>
      </c>
      <c r="AR17" s="1">
        <v>37.841236114501953</v>
      </c>
      <c r="AS17" s="1">
        <v>44.919902801513672</v>
      </c>
      <c r="AT17" s="1">
        <v>299.82699584960938</v>
      </c>
      <c r="AU17" s="1">
        <v>700</v>
      </c>
      <c r="AV17" s="1">
        <v>1.9209656715393066</v>
      </c>
      <c r="AW17" s="1">
        <v>101.52360534667969</v>
      </c>
      <c r="AX17" s="1">
        <v>1.635079026222229</v>
      </c>
      <c r="AY17" s="1">
        <v>8.250705897808075E-3</v>
      </c>
      <c r="AZ17" s="1">
        <v>1</v>
      </c>
      <c r="BA17" s="1">
        <v>-1.355140209197998</v>
      </c>
      <c r="BB17" s="1">
        <v>7.355140209197998</v>
      </c>
      <c r="BC17" s="1">
        <v>1</v>
      </c>
      <c r="BD17" s="1">
        <v>0</v>
      </c>
      <c r="BE17" s="1">
        <v>0.15999999642372131</v>
      </c>
      <c r="BF17" s="1">
        <v>111115</v>
      </c>
      <c r="BG17">
        <f t="shared" si="17"/>
        <v>1.4991349792480468</v>
      </c>
      <c r="BH17">
        <f t="shared" si="18"/>
        <v>2.9811058668176779E-3</v>
      </c>
      <c r="BI17">
        <f t="shared" si="19"/>
        <v>296.16424407958982</v>
      </c>
      <c r="BJ17">
        <f t="shared" si="20"/>
        <v>296.13097610473631</v>
      </c>
      <c r="BK17">
        <f t="shared" si="21"/>
        <v>111.99999749660492</v>
      </c>
      <c r="BL17">
        <f t="shared" si="22"/>
        <v>-7.9375512706804194E-2</v>
      </c>
      <c r="BM17">
        <f t="shared" si="23"/>
        <v>2.8221536248471861</v>
      </c>
      <c r="BN17">
        <f t="shared" si="24"/>
        <v>27.798004367656002</v>
      </c>
      <c r="BO17">
        <f t="shared" si="25"/>
        <v>15.336286762065182</v>
      </c>
      <c r="BP17">
        <f t="shared" si="26"/>
        <v>22.997610092163086</v>
      </c>
      <c r="BQ17">
        <f t="shared" si="27"/>
        <v>2.8193138726980904</v>
      </c>
      <c r="BR17">
        <f t="shared" si="28"/>
        <v>0.19046961402401921</v>
      </c>
      <c r="BS17">
        <f t="shared" si="29"/>
        <v>1.2651585001317727</v>
      </c>
      <c r="BT17">
        <f t="shared" si="30"/>
        <v>1.5541553725663177</v>
      </c>
      <c r="BU17">
        <f t="shared" si="31"/>
        <v>0.11939540820455879</v>
      </c>
      <c r="BV17">
        <f t="shared" si="32"/>
        <v>27.237859943039386</v>
      </c>
      <c r="BW17">
        <f t="shared" si="33"/>
        <v>0.68766522600706992</v>
      </c>
      <c r="BX17">
        <f t="shared" si="34"/>
        <v>44.850564700715253</v>
      </c>
      <c r="BY17">
        <f t="shared" si="35"/>
        <v>388.17587002601601</v>
      </c>
      <c r="BZ17">
        <f t="shared" si="36"/>
        <v>1.5676358635369196E-2</v>
      </c>
      <c r="CA17">
        <f t="shared" si="37"/>
        <v>1522.233154296875</v>
      </c>
      <c r="CB17">
        <f t="shared" si="38"/>
        <v>612.64201560020445</v>
      </c>
      <c r="CC17">
        <f t="shared" si="39"/>
        <v>958.44580078125</v>
      </c>
      <c r="CD17">
        <f t="shared" si="40"/>
        <v>0.5568180476426795</v>
      </c>
      <c r="CE17">
        <f t="shared" si="41"/>
        <v>0.55175349358715797</v>
      </c>
    </row>
    <row r="18" spans="1:83" x14ac:dyDescent="0.25">
      <c r="A18" s="1">
        <v>6</v>
      </c>
      <c r="B18" s="1" t="s">
        <v>101</v>
      </c>
      <c r="C18" s="1">
        <v>2528.9999986905605</v>
      </c>
      <c r="D18" s="1">
        <v>0</v>
      </c>
      <c r="E18">
        <f t="shared" si="0"/>
        <v>12.842707831794673</v>
      </c>
      <c r="F18">
        <f t="shared" si="1"/>
        <v>0.19112330219189602</v>
      </c>
      <c r="G18">
        <f t="shared" si="2"/>
        <v>273.02017567020596</v>
      </c>
      <c r="H18" s="1">
        <v>16</v>
      </c>
      <c r="I18" s="1">
        <v>0</v>
      </c>
      <c r="J18" s="1">
        <v>276.110107421875</v>
      </c>
      <c r="K18" s="1">
        <v>1798.34326171875</v>
      </c>
      <c r="L18" s="1">
        <v>0</v>
      </c>
      <c r="M18" s="1">
        <v>1080.8673095703125</v>
      </c>
      <c r="N18" s="1">
        <v>594.043701171875</v>
      </c>
      <c r="O18">
        <f t="shared" si="3"/>
        <v>0.84646417994861267</v>
      </c>
      <c r="P18">
        <f t="shared" si="4"/>
        <v>1</v>
      </c>
      <c r="Q18">
        <f t="shared" si="5"/>
        <v>0.45040089943322381</v>
      </c>
      <c r="R18" s="1">
        <v>-1</v>
      </c>
      <c r="S18" s="1">
        <v>0.87</v>
      </c>
      <c r="T18" s="1">
        <v>0.92</v>
      </c>
      <c r="U18" s="1">
        <v>10.058019638061523</v>
      </c>
      <c r="V18">
        <f t="shared" si="6"/>
        <v>0.87502900981903065</v>
      </c>
      <c r="W18">
        <f t="shared" si="7"/>
        <v>2.8763114607340132E-2</v>
      </c>
      <c r="X18">
        <f t="shared" si="8"/>
        <v>0.45040089943322381</v>
      </c>
      <c r="Y18">
        <f t="shared" si="9"/>
        <v>0.39896496259713871</v>
      </c>
      <c r="Z18">
        <f t="shared" si="10"/>
        <v>0.66379651396216488</v>
      </c>
      <c r="AA18" s="1">
        <v>549.13800048828125</v>
      </c>
      <c r="AB18" s="1">
        <v>0.5</v>
      </c>
      <c r="AC18">
        <f t="shared" si="11"/>
        <v>108.21144661503352</v>
      </c>
      <c r="AD18">
        <f t="shared" si="12"/>
        <v>2.9471007393939144</v>
      </c>
      <c r="AE18">
        <f t="shared" si="13"/>
        <v>1.5656451164290024</v>
      </c>
      <c r="AF18">
        <f t="shared" si="14"/>
        <v>22.999921798706055</v>
      </c>
      <c r="AG18" s="1">
        <v>2</v>
      </c>
      <c r="AH18">
        <f t="shared" si="15"/>
        <v>4.644859790802002</v>
      </c>
      <c r="AI18" s="1">
        <v>1</v>
      </c>
      <c r="AJ18">
        <f t="shared" si="16"/>
        <v>9.2897195816040039</v>
      </c>
      <c r="AK18" s="1">
        <v>22.967134475708008</v>
      </c>
      <c r="AL18" s="1">
        <v>22.999921798706055</v>
      </c>
      <c r="AM18" s="1">
        <v>23.026884078979492</v>
      </c>
      <c r="AN18" s="1">
        <v>400.09588623046875</v>
      </c>
      <c r="AO18" s="1">
        <v>390.76022338867188</v>
      </c>
      <c r="AP18" s="1">
        <v>10.410622596740723</v>
      </c>
      <c r="AQ18" s="1">
        <v>12.352359771728516</v>
      </c>
      <c r="AR18" s="1">
        <v>37.558128356933594</v>
      </c>
      <c r="AS18" s="1">
        <v>44.563285827636719</v>
      </c>
      <c r="AT18" s="1">
        <v>299.80340576171875</v>
      </c>
      <c r="AU18" s="1">
        <v>550</v>
      </c>
      <c r="AV18" s="1">
        <v>1.7617936134338379</v>
      </c>
      <c r="AW18" s="1">
        <v>101.52418518066406</v>
      </c>
      <c r="AX18" s="1">
        <v>1.5442342758178711</v>
      </c>
      <c r="AY18" s="1">
        <v>7.4702189303934574E-3</v>
      </c>
      <c r="AZ18" s="1">
        <v>1</v>
      </c>
      <c r="BA18" s="1">
        <v>-1.355140209197998</v>
      </c>
      <c r="BB18" s="1">
        <v>7.355140209197998</v>
      </c>
      <c r="BC18" s="1">
        <v>1</v>
      </c>
      <c r="BD18" s="1">
        <v>0</v>
      </c>
      <c r="BE18" s="1">
        <v>0.15999999642372131</v>
      </c>
      <c r="BF18" s="1">
        <v>111115</v>
      </c>
      <c r="BG18">
        <f t="shared" si="17"/>
        <v>1.4990170288085936</v>
      </c>
      <c r="BH18">
        <f t="shared" si="18"/>
        <v>2.9471007393939144E-3</v>
      </c>
      <c r="BI18">
        <f t="shared" si="19"/>
        <v>296.14992179870603</v>
      </c>
      <c r="BJ18">
        <f t="shared" si="20"/>
        <v>296.11713447570799</v>
      </c>
      <c r="BK18">
        <f t="shared" si="21"/>
        <v>87.999998033046722</v>
      </c>
      <c r="BL18">
        <f t="shared" si="22"/>
        <v>-0.16937796788482462</v>
      </c>
      <c r="BM18">
        <f t="shared" si="23"/>
        <v>2.8197083773121534</v>
      </c>
      <c r="BN18">
        <f t="shared" si="24"/>
        <v>27.773760235498894</v>
      </c>
      <c r="BO18">
        <f t="shared" si="25"/>
        <v>15.421400463770379</v>
      </c>
      <c r="BP18">
        <f t="shared" si="26"/>
        <v>22.983528137207031</v>
      </c>
      <c r="BQ18">
        <f t="shared" si="27"/>
        <v>2.8169117574240832</v>
      </c>
      <c r="BR18">
        <f t="shared" si="28"/>
        <v>0.18727046789346391</v>
      </c>
      <c r="BS18">
        <f t="shared" si="29"/>
        <v>1.254063260883151</v>
      </c>
      <c r="BT18">
        <f t="shared" si="30"/>
        <v>1.5628484965409322</v>
      </c>
      <c r="BU18">
        <f t="shared" si="31"/>
        <v>0.11738420318355169</v>
      </c>
      <c r="BV18">
        <f t="shared" si="32"/>
        <v>27.718150872799423</v>
      </c>
      <c r="BW18">
        <f t="shared" si="33"/>
        <v>0.69868978296351547</v>
      </c>
      <c r="BX18">
        <f t="shared" si="34"/>
        <v>44.480357762310298</v>
      </c>
      <c r="BY18">
        <f t="shared" si="35"/>
        <v>388.89389627076235</v>
      </c>
      <c r="BZ18">
        <f t="shared" si="36"/>
        <v>1.4689051293243421E-2</v>
      </c>
      <c r="CA18">
        <f t="shared" si="37"/>
        <v>1522.233154296875</v>
      </c>
      <c r="CB18">
        <f t="shared" si="38"/>
        <v>481.26595540046685</v>
      </c>
      <c r="CC18">
        <f t="shared" si="39"/>
        <v>1080.8673095703125</v>
      </c>
      <c r="CD18">
        <f t="shared" si="40"/>
        <v>0.60493227907594771</v>
      </c>
      <c r="CE18">
        <f t="shared" si="41"/>
        <v>0.47133118216692782</v>
      </c>
    </row>
    <row r="19" spans="1:83" x14ac:dyDescent="0.25">
      <c r="A19" s="1">
        <v>7</v>
      </c>
      <c r="B19" s="1" t="s">
        <v>102</v>
      </c>
      <c r="C19" s="1">
        <v>2623.9999986905605</v>
      </c>
      <c r="D19" s="1">
        <v>0</v>
      </c>
      <c r="E19">
        <f t="shared" si="0"/>
        <v>11.338524954188463</v>
      </c>
      <c r="F19">
        <f t="shared" si="1"/>
        <v>0.18627232059322757</v>
      </c>
      <c r="G19">
        <f t="shared" si="2"/>
        <v>284.03649763907288</v>
      </c>
      <c r="H19" s="1">
        <v>17</v>
      </c>
      <c r="I19" s="1">
        <v>0</v>
      </c>
      <c r="J19" s="1">
        <v>276.110107421875</v>
      </c>
      <c r="K19" s="1">
        <v>1798.34326171875</v>
      </c>
      <c r="L19" s="1">
        <v>0</v>
      </c>
      <c r="M19" s="1">
        <v>1241.2335205078125</v>
      </c>
      <c r="N19" s="1">
        <v>605.8970947265625</v>
      </c>
      <c r="O19">
        <f t="shared" si="3"/>
        <v>0.84646417994861267</v>
      </c>
      <c r="P19">
        <f t="shared" si="4"/>
        <v>1</v>
      </c>
      <c r="Q19">
        <f t="shared" si="5"/>
        <v>0.51185890107231524</v>
      </c>
      <c r="R19" s="1">
        <v>-1</v>
      </c>
      <c r="S19" s="1">
        <v>0.87</v>
      </c>
      <c r="T19" s="1">
        <v>0.92</v>
      </c>
      <c r="U19" s="1">
        <v>10.835776329040527</v>
      </c>
      <c r="V19">
        <f t="shared" si="6"/>
        <v>0.87541788816452026</v>
      </c>
      <c r="W19">
        <f t="shared" si="7"/>
        <v>3.5236100155716835E-2</v>
      </c>
      <c r="X19">
        <f t="shared" si="8"/>
        <v>0.51185890107231524</v>
      </c>
      <c r="Y19">
        <f t="shared" si="9"/>
        <v>0.30979054614883977</v>
      </c>
      <c r="Z19">
        <f t="shared" si="10"/>
        <v>0.44883555914846157</v>
      </c>
      <c r="AA19" s="1">
        <v>399.20623779296875</v>
      </c>
      <c r="AB19" s="1">
        <v>0.5</v>
      </c>
      <c r="AC19">
        <f t="shared" si="11"/>
        <v>89.440249015394116</v>
      </c>
      <c r="AD19">
        <f t="shared" si="12"/>
        <v>2.9003062194825304</v>
      </c>
      <c r="AE19">
        <f t="shared" si="13"/>
        <v>1.580216782304886</v>
      </c>
      <c r="AF19">
        <f t="shared" si="14"/>
        <v>23.001953125</v>
      </c>
      <c r="AG19" s="1">
        <v>2</v>
      </c>
      <c r="AH19">
        <f t="shared" si="15"/>
        <v>4.644859790802002</v>
      </c>
      <c r="AI19" s="1">
        <v>1</v>
      </c>
      <c r="AJ19">
        <f t="shared" si="16"/>
        <v>9.2897195816040039</v>
      </c>
      <c r="AK19" s="1">
        <v>22.939907073974609</v>
      </c>
      <c r="AL19" s="1">
        <v>23.001953125</v>
      </c>
      <c r="AM19" s="1">
        <v>23.020883560180664</v>
      </c>
      <c r="AN19" s="1">
        <v>399.98507690429688</v>
      </c>
      <c r="AO19" s="1">
        <v>391.66290283203125</v>
      </c>
      <c r="AP19" s="1">
        <v>10.300943374633789</v>
      </c>
      <c r="AQ19" s="1">
        <v>12.212214469909668</v>
      </c>
      <c r="AR19" s="1">
        <v>37.223857879638672</v>
      </c>
      <c r="AS19" s="1">
        <v>44.130489349365234</v>
      </c>
      <c r="AT19" s="1">
        <v>299.78866577148438</v>
      </c>
      <c r="AU19" s="1">
        <v>400</v>
      </c>
      <c r="AV19" s="1">
        <v>1.8227732181549072</v>
      </c>
      <c r="AW19" s="1">
        <v>101.52444458007813</v>
      </c>
      <c r="AX19" s="1">
        <v>1.5749852657318115</v>
      </c>
      <c r="AY19" s="1">
        <v>8.8497567921876907E-3</v>
      </c>
      <c r="AZ19" s="1">
        <v>1</v>
      </c>
      <c r="BA19" s="1">
        <v>-1.355140209197998</v>
      </c>
      <c r="BB19" s="1">
        <v>7.355140209197998</v>
      </c>
      <c r="BC19" s="1">
        <v>1</v>
      </c>
      <c r="BD19" s="1">
        <v>0</v>
      </c>
      <c r="BE19" s="1">
        <v>0.15999999642372131</v>
      </c>
      <c r="BF19" s="1">
        <v>111115</v>
      </c>
      <c r="BG19">
        <f t="shared" si="17"/>
        <v>1.4989433288574219</v>
      </c>
      <c r="BH19">
        <f t="shared" si="18"/>
        <v>2.9003062194825303E-3</v>
      </c>
      <c r="BI19">
        <f t="shared" si="19"/>
        <v>296.15195312499998</v>
      </c>
      <c r="BJ19">
        <f t="shared" si="20"/>
        <v>296.08990707397459</v>
      </c>
      <c r="BK19">
        <f t="shared" si="21"/>
        <v>63.999998569488525</v>
      </c>
      <c r="BL19">
        <f t="shared" si="22"/>
        <v>-0.25845447489292134</v>
      </c>
      <c r="BM19">
        <f t="shared" si="23"/>
        <v>2.8200550734552583</v>
      </c>
      <c r="BN19">
        <f t="shared" si="24"/>
        <v>27.777104175447324</v>
      </c>
      <c r="BO19">
        <f t="shared" si="25"/>
        <v>15.564889705537656</v>
      </c>
      <c r="BP19">
        <f t="shared" si="26"/>
        <v>22.970930099487305</v>
      </c>
      <c r="BQ19">
        <f t="shared" si="27"/>
        <v>2.8147642879690045</v>
      </c>
      <c r="BR19">
        <f t="shared" si="28"/>
        <v>0.18261071157358066</v>
      </c>
      <c r="BS19">
        <f t="shared" si="29"/>
        <v>1.2398382911503723</v>
      </c>
      <c r="BT19">
        <f t="shared" si="30"/>
        <v>1.5749259968186322</v>
      </c>
      <c r="BU19">
        <f t="shared" si="31"/>
        <v>0.11445511460637259</v>
      </c>
      <c r="BV19">
        <f t="shared" si="32"/>
        <v>28.836647663277546</v>
      </c>
      <c r="BW19">
        <f t="shared" si="33"/>
        <v>0.72520653752312336</v>
      </c>
      <c r="BX19">
        <f t="shared" si="34"/>
        <v>43.945748050721221</v>
      </c>
      <c r="BY19">
        <f t="shared" si="35"/>
        <v>390.01516647640796</v>
      </c>
      <c r="BZ19">
        <f t="shared" si="36"/>
        <v>1.2775912419132104E-2</v>
      </c>
      <c r="CA19">
        <f t="shared" si="37"/>
        <v>1522.233154296875</v>
      </c>
      <c r="CB19">
        <f t="shared" si="38"/>
        <v>350.16715526580811</v>
      </c>
      <c r="CC19">
        <f t="shared" si="39"/>
        <v>1241.2335205078125</v>
      </c>
      <c r="CD19">
        <f t="shared" si="40"/>
        <v>0.65829552694177329</v>
      </c>
      <c r="CE19">
        <f t="shared" si="41"/>
        <v>0.36598187316992742</v>
      </c>
    </row>
    <row r="20" spans="1:83" x14ac:dyDescent="0.25">
      <c r="A20" s="1">
        <v>8</v>
      </c>
      <c r="B20" s="1" t="s">
        <v>103</v>
      </c>
      <c r="C20" s="1">
        <v>2718.9999986905605</v>
      </c>
      <c r="D20" s="1">
        <v>0</v>
      </c>
      <c r="E20">
        <f t="shared" si="0"/>
        <v>8.8109743648551415</v>
      </c>
      <c r="F20">
        <f t="shared" si="1"/>
        <v>0.17861049828959025</v>
      </c>
      <c r="G20">
        <f t="shared" si="2"/>
        <v>304.3076155762509</v>
      </c>
      <c r="H20" s="1">
        <v>18</v>
      </c>
      <c r="I20" s="1">
        <v>0</v>
      </c>
      <c r="J20" s="1">
        <v>276.110107421875</v>
      </c>
      <c r="K20" s="1">
        <v>1798.34326171875</v>
      </c>
      <c r="L20" s="1">
        <v>0</v>
      </c>
      <c r="M20" s="1">
        <v>1379.8179931640625</v>
      </c>
      <c r="N20" s="1">
        <v>592.2542724609375</v>
      </c>
      <c r="O20">
        <f t="shared" si="3"/>
        <v>0.84646417994861267</v>
      </c>
      <c r="P20">
        <f t="shared" si="4"/>
        <v>1</v>
      </c>
      <c r="Q20">
        <f t="shared" si="5"/>
        <v>0.57077362710509494</v>
      </c>
      <c r="R20" s="1">
        <v>-1</v>
      </c>
      <c r="S20" s="1">
        <v>0.87</v>
      </c>
      <c r="T20" s="1">
        <v>0.92</v>
      </c>
      <c r="U20" s="1">
        <v>10.133500099182129</v>
      </c>
      <c r="V20">
        <f t="shared" si="6"/>
        <v>0.87506675004959111</v>
      </c>
      <c r="W20">
        <f t="shared" si="7"/>
        <v>4.4846747356354896E-2</v>
      </c>
      <c r="X20">
        <f t="shared" si="8"/>
        <v>0.57077362710509494</v>
      </c>
      <c r="Y20">
        <f t="shared" si="9"/>
        <v>0.23272824352492405</v>
      </c>
      <c r="Z20">
        <f t="shared" si="10"/>
        <v>0.30331918457953039</v>
      </c>
      <c r="AA20" s="1">
        <v>250.97152709960938</v>
      </c>
      <c r="AB20" s="1">
        <v>0.5</v>
      </c>
      <c r="AC20">
        <f t="shared" si="11"/>
        <v>62.67574976312892</v>
      </c>
      <c r="AD20">
        <f t="shared" si="12"/>
        <v>2.8175501675867749</v>
      </c>
      <c r="AE20">
        <f t="shared" si="13"/>
        <v>1.5998469980772132</v>
      </c>
      <c r="AF20">
        <f t="shared" si="14"/>
        <v>23.006933212280273</v>
      </c>
      <c r="AG20" s="1">
        <v>2</v>
      </c>
      <c r="AH20">
        <f t="shared" si="15"/>
        <v>4.644859790802002</v>
      </c>
      <c r="AI20" s="1">
        <v>1</v>
      </c>
      <c r="AJ20">
        <f t="shared" si="16"/>
        <v>9.2897195816040039</v>
      </c>
      <c r="AK20" s="1">
        <v>22.914318084716797</v>
      </c>
      <c r="AL20" s="1">
        <v>23.006933212280273</v>
      </c>
      <c r="AM20" s="1">
        <v>23.021177291870117</v>
      </c>
      <c r="AN20" s="1">
        <v>400.10360717773438</v>
      </c>
      <c r="AO20" s="1">
        <v>393.48712158203125</v>
      </c>
      <c r="AP20" s="1">
        <v>10.170376777648926</v>
      </c>
      <c r="AQ20" s="1">
        <v>12.027103424072266</v>
      </c>
      <c r="AR20" s="1">
        <v>36.809429168701172</v>
      </c>
      <c r="AS20" s="1">
        <v>43.529441833496094</v>
      </c>
      <c r="AT20" s="1">
        <v>299.8463134765625</v>
      </c>
      <c r="AU20" s="1">
        <v>250</v>
      </c>
      <c r="AV20" s="1">
        <v>2.0539045333862305</v>
      </c>
      <c r="AW20" s="1">
        <v>101.52554321289063</v>
      </c>
      <c r="AX20" s="1">
        <v>1.5442219972610474</v>
      </c>
      <c r="AY20" s="1">
        <v>7.7348640188574791E-3</v>
      </c>
      <c r="AZ20" s="1">
        <v>1</v>
      </c>
      <c r="BA20" s="1">
        <v>-1.355140209197998</v>
      </c>
      <c r="BB20" s="1">
        <v>7.355140209197998</v>
      </c>
      <c r="BC20" s="1">
        <v>1</v>
      </c>
      <c r="BD20" s="1">
        <v>0</v>
      </c>
      <c r="BE20" s="1">
        <v>0.15999999642372131</v>
      </c>
      <c r="BF20" s="1">
        <v>111115</v>
      </c>
      <c r="BG20">
        <f t="shared" si="17"/>
        <v>1.4992315673828125</v>
      </c>
      <c r="BH20">
        <f t="shared" si="18"/>
        <v>2.817550167586775E-3</v>
      </c>
      <c r="BI20">
        <f t="shared" si="19"/>
        <v>296.15693321228025</v>
      </c>
      <c r="BJ20">
        <f t="shared" si="20"/>
        <v>296.06431808471677</v>
      </c>
      <c r="BK20">
        <f t="shared" si="21"/>
        <v>39.999999105930328</v>
      </c>
      <c r="BL20">
        <f t="shared" si="22"/>
        <v>-0.3412436120060745</v>
      </c>
      <c r="BM20">
        <f t="shared" si="23"/>
        <v>2.8209052064837667</v>
      </c>
      <c r="BN20">
        <f t="shared" si="24"/>
        <v>27.785177180175861</v>
      </c>
      <c r="BO20">
        <f t="shared" si="25"/>
        <v>15.758073756103595</v>
      </c>
      <c r="BP20">
        <f t="shared" si="26"/>
        <v>22.960625648498535</v>
      </c>
      <c r="BQ20">
        <f t="shared" si="27"/>
        <v>2.8130088497175829</v>
      </c>
      <c r="BR20">
        <f t="shared" si="28"/>
        <v>0.17524119136534175</v>
      </c>
      <c r="BS20">
        <f t="shared" si="29"/>
        <v>1.2210582084065535</v>
      </c>
      <c r="BT20">
        <f t="shared" si="30"/>
        <v>1.5919506413110294</v>
      </c>
      <c r="BU20">
        <f t="shared" si="31"/>
        <v>0.10982355299805166</v>
      </c>
      <c r="BV20">
        <f t="shared" si="32"/>
        <v>30.89499597519837</v>
      </c>
      <c r="BW20">
        <f t="shared" si="33"/>
        <v>0.77336105525581</v>
      </c>
      <c r="BX20">
        <f t="shared" si="34"/>
        <v>43.225737037481018</v>
      </c>
      <c r="BY20">
        <f t="shared" si="35"/>
        <v>392.2066937620022</v>
      </c>
      <c r="BZ20">
        <f t="shared" si="36"/>
        <v>9.7107180218175375E-3</v>
      </c>
      <c r="CA20">
        <f t="shared" si="37"/>
        <v>1522.233154296875</v>
      </c>
      <c r="CB20">
        <f t="shared" si="38"/>
        <v>218.76668751239777</v>
      </c>
      <c r="CC20">
        <f t="shared" si="39"/>
        <v>1379.8179931640625</v>
      </c>
      <c r="CD20">
        <f t="shared" si="40"/>
        <v>0.71356174117894278</v>
      </c>
      <c r="CE20">
        <f t="shared" si="41"/>
        <v>0.27494163254380427</v>
      </c>
    </row>
    <row r="21" spans="1:83" x14ac:dyDescent="0.25">
      <c r="A21" s="1">
        <v>9</v>
      </c>
      <c r="B21" s="1" t="s">
        <v>104</v>
      </c>
      <c r="C21" s="1">
        <v>2862.9999986905605</v>
      </c>
      <c r="D21" s="1">
        <v>0</v>
      </c>
      <c r="E21">
        <f t="shared" si="0"/>
        <v>5.5919118819828206</v>
      </c>
      <c r="F21">
        <f t="shared" si="1"/>
        <v>0.16369047273851214</v>
      </c>
      <c r="G21">
        <f t="shared" si="2"/>
        <v>330.64419596981378</v>
      </c>
      <c r="H21" s="1">
        <v>19</v>
      </c>
      <c r="I21" s="1">
        <v>0</v>
      </c>
      <c r="J21" s="1">
        <v>276.110107421875</v>
      </c>
      <c r="K21" s="1">
        <v>1798.34326171875</v>
      </c>
      <c r="L21" s="1">
        <v>0</v>
      </c>
      <c r="M21" s="1">
        <v>1468.9417724609375</v>
      </c>
      <c r="N21" s="1">
        <v>567.798828125</v>
      </c>
      <c r="O21">
        <f t="shared" si="3"/>
        <v>0.84646417994861267</v>
      </c>
      <c r="P21">
        <f t="shared" si="4"/>
        <v>1</v>
      </c>
      <c r="Q21">
        <f t="shared" si="5"/>
        <v>0.61346403324499432</v>
      </c>
      <c r="R21" s="1">
        <v>-1</v>
      </c>
      <c r="S21" s="1">
        <v>0.87</v>
      </c>
      <c r="T21" s="1">
        <v>0.92</v>
      </c>
      <c r="U21" s="1">
        <v>9.0945291519165039</v>
      </c>
      <c r="V21">
        <f t="shared" si="6"/>
        <v>0.87454726457595822</v>
      </c>
      <c r="W21">
        <f t="shared" si="7"/>
        <v>5.0250090524869388E-2</v>
      </c>
      <c r="X21">
        <f t="shared" si="8"/>
        <v>0.61346403324499432</v>
      </c>
      <c r="Y21">
        <f t="shared" si="9"/>
        <v>0.18316941835842288</v>
      </c>
      <c r="Z21">
        <f t="shared" si="10"/>
        <v>0.22424407517934619</v>
      </c>
      <c r="AA21" s="1">
        <v>147.38668823242188</v>
      </c>
      <c r="AB21" s="1">
        <v>0.5</v>
      </c>
      <c r="AC21">
        <f t="shared" si="11"/>
        <v>39.536721730848377</v>
      </c>
      <c r="AD21">
        <f t="shared" si="12"/>
        <v>2.634697284315024</v>
      </c>
      <c r="AE21">
        <f t="shared" si="13"/>
        <v>1.6301062869533587</v>
      </c>
      <c r="AF21">
        <f t="shared" si="14"/>
        <v>23.002231597900391</v>
      </c>
      <c r="AG21" s="1">
        <v>2</v>
      </c>
      <c r="AH21">
        <f t="shared" si="15"/>
        <v>4.644859790802002</v>
      </c>
      <c r="AI21" s="1">
        <v>1</v>
      </c>
      <c r="AJ21">
        <f t="shared" si="16"/>
        <v>9.2897195816040039</v>
      </c>
      <c r="AK21" s="1">
        <v>22.909963607788086</v>
      </c>
      <c r="AL21" s="1">
        <v>23.002231597900391</v>
      </c>
      <c r="AM21" s="1">
        <v>23.023344039916992</v>
      </c>
      <c r="AN21" s="1">
        <v>400.0458984375</v>
      </c>
      <c r="AO21" s="1">
        <v>395.62008666992188</v>
      </c>
      <c r="AP21" s="1">
        <v>9.9838361740112305</v>
      </c>
      <c r="AQ21" s="1">
        <v>11.720882415771484</v>
      </c>
      <c r="AR21" s="1">
        <v>36.144649505615234</v>
      </c>
      <c r="AS21" s="1">
        <v>42.433307647705078</v>
      </c>
      <c r="AT21" s="1">
        <v>299.79815673828125</v>
      </c>
      <c r="AU21" s="1">
        <v>150</v>
      </c>
      <c r="AV21" s="1">
        <v>2.0528557300567627</v>
      </c>
      <c r="AW21" s="1">
        <v>101.52787780761719</v>
      </c>
      <c r="AX21" s="1">
        <v>1.4374364614486694</v>
      </c>
      <c r="AY21" s="1">
        <v>6.6793849691748619E-3</v>
      </c>
      <c r="AZ21" s="1">
        <v>1</v>
      </c>
      <c r="BA21" s="1">
        <v>-1.355140209197998</v>
      </c>
      <c r="BB21" s="1">
        <v>7.355140209197998</v>
      </c>
      <c r="BC21" s="1">
        <v>1</v>
      </c>
      <c r="BD21" s="1">
        <v>0</v>
      </c>
      <c r="BE21" s="1">
        <v>0.15999999642372131</v>
      </c>
      <c r="BF21" s="1">
        <v>111115</v>
      </c>
      <c r="BG21">
        <f t="shared" si="17"/>
        <v>1.4989907836914063</v>
      </c>
      <c r="BH21">
        <f t="shared" si="18"/>
        <v>2.6346972843150239E-3</v>
      </c>
      <c r="BI21">
        <f t="shared" si="19"/>
        <v>296.15223159790037</v>
      </c>
      <c r="BJ21">
        <f t="shared" si="20"/>
        <v>296.05996360778806</v>
      </c>
      <c r="BK21">
        <f t="shared" si="21"/>
        <v>23.999999463558197</v>
      </c>
      <c r="BL21">
        <f t="shared" si="22"/>
        <v>-0.37298115086927053</v>
      </c>
      <c r="BM21">
        <f t="shared" si="23"/>
        <v>2.820102604659255</v>
      </c>
      <c r="BN21">
        <f t="shared" si="24"/>
        <v>27.77663303475132</v>
      </c>
      <c r="BO21">
        <f t="shared" si="25"/>
        <v>16.055750618979836</v>
      </c>
      <c r="BP21">
        <f t="shared" si="26"/>
        <v>22.956097602844238</v>
      </c>
      <c r="BQ21">
        <f t="shared" si="27"/>
        <v>2.8122377671242975</v>
      </c>
      <c r="BR21">
        <f t="shared" si="28"/>
        <v>0.16085609120726255</v>
      </c>
      <c r="BS21">
        <f t="shared" si="29"/>
        <v>1.1899963177058963</v>
      </c>
      <c r="BT21">
        <f t="shared" si="30"/>
        <v>1.6222414494184012</v>
      </c>
      <c r="BU21">
        <f t="shared" si="31"/>
        <v>0.10078592348646147</v>
      </c>
      <c r="BV21">
        <f t="shared" si="32"/>
        <v>33.569603526221087</v>
      </c>
      <c r="BW21">
        <f t="shared" si="33"/>
        <v>0.83576190165915543</v>
      </c>
      <c r="BX21">
        <f t="shared" si="34"/>
        <v>42.053431936447517</v>
      </c>
      <c r="BY21">
        <f t="shared" si="35"/>
        <v>394.80745923005537</v>
      </c>
      <c r="BZ21">
        <f t="shared" si="36"/>
        <v>5.9562979428549453E-3</v>
      </c>
      <c r="CA21">
        <f t="shared" si="37"/>
        <v>1522.233154296875</v>
      </c>
      <c r="CB21">
        <f t="shared" si="38"/>
        <v>131.18208968639374</v>
      </c>
      <c r="CC21">
        <f t="shared" si="39"/>
        <v>1468.9417724609375</v>
      </c>
      <c r="CD21">
        <f t="shared" si="40"/>
        <v>0.75546531061147437</v>
      </c>
      <c r="CE21">
        <f t="shared" si="41"/>
        <v>0.21639358486444493</v>
      </c>
    </row>
    <row r="22" spans="1:83" x14ac:dyDescent="0.25">
      <c r="A22" s="1">
        <v>10</v>
      </c>
      <c r="B22" s="1" t="s">
        <v>105</v>
      </c>
      <c r="C22" s="1">
        <v>3006.9999986905605</v>
      </c>
      <c r="D22" s="1">
        <v>0</v>
      </c>
      <c r="E22">
        <f t="shared" si="0"/>
        <v>3.7777236985190927</v>
      </c>
      <c r="F22">
        <f t="shared" si="1"/>
        <v>0.14304413702689586</v>
      </c>
      <c r="G22">
        <f t="shared" si="2"/>
        <v>344.10765937088536</v>
      </c>
      <c r="H22" s="1">
        <v>20</v>
      </c>
      <c r="I22" s="1">
        <v>0</v>
      </c>
      <c r="J22" s="1">
        <v>276.110107421875</v>
      </c>
      <c r="K22" s="1">
        <v>1798.34326171875</v>
      </c>
      <c r="L22" s="1">
        <v>0</v>
      </c>
      <c r="M22" s="1">
        <v>1533.736572265625</v>
      </c>
      <c r="N22" s="1">
        <v>547.70562744140625</v>
      </c>
      <c r="O22">
        <f t="shared" si="3"/>
        <v>0.84646417994861267</v>
      </c>
      <c r="P22">
        <f t="shared" si="4"/>
        <v>1</v>
      </c>
      <c r="Q22">
        <f t="shared" si="5"/>
        <v>0.64289459001923699</v>
      </c>
      <c r="R22" s="1">
        <v>-1</v>
      </c>
      <c r="S22" s="1">
        <v>0.87</v>
      </c>
      <c r="T22" s="1">
        <v>0.92</v>
      </c>
      <c r="U22" s="1">
        <v>7.8194737434387207</v>
      </c>
      <c r="V22">
        <f t="shared" si="6"/>
        <v>0.87390973687171936</v>
      </c>
      <c r="W22">
        <f t="shared" si="7"/>
        <v>5.4670677038358852E-2</v>
      </c>
      <c r="X22">
        <f t="shared" si="8"/>
        <v>0.64289459001923699</v>
      </c>
      <c r="Y22">
        <f t="shared" si="9"/>
        <v>0.14713914472603501</v>
      </c>
      <c r="Z22">
        <f t="shared" si="10"/>
        <v>0.17252420933162585</v>
      </c>
      <c r="AA22" s="1">
        <v>97.838798522949219</v>
      </c>
      <c r="AB22" s="1">
        <v>0.5</v>
      </c>
      <c r="AC22">
        <f t="shared" si="11"/>
        <v>27.484476196605922</v>
      </c>
      <c r="AD22">
        <f t="shared" si="12"/>
        <v>2.3540157520764438</v>
      </c>
      <c r="AE22">
        <f t="shared" si="13"/>
        <v>1.6632785546994306</v>
      </c>
      <c r="AF22">
        <f t="shared" si="14"/>
        <v>23.000965118408203</v>
      </c>
      <c r="AG22" s="1">
        <v>2</v>
      </c>
      <c r="AH22">
        <f t="shared" si="15"/>
        <v>4.644859790802002</v>
      </c>
      <c r="AI22" s="1">
        <v>1</v>
      </c>
      <c r="AJ22">
        <f t="shared" si="16"/>
        <v>9.2897195816040039</v>
      </c>
      <c r="AK22" s="1">
        <v>22.917018890380859</v>
      </c>
      <c r="AL22" s="1">
        <v>23.000965118408203</v>
      </c>
      <c r="AM22" s="1">
        <v>23.027841567993164</v>
      </c>
      <c r="AN22" s="1">
        <v>399.94573974609375</v>
      </c>
      <c r="AO22" s="1">
        <v>396.8028564453125</v>
      </c>
      <c r="AP22" s="1">
        <v>9.8398990631103516</v>
      </c>
      <c r="AQ22" s="1">
        <v>11.392194747924805</v>
      </c>
      <c r="AR22" s="1">
        <v>35.607795715332031</v>
      </c>
      <c r="AS22" s="1">
        <v>41.225112915039063</v>
      </c>
      <c r="AT22" s="1">
        <v>299.83956909179688</v>
      </c>
      <c r="AU22" s="1">
        <v>100</v>
      </c>
      <c r="AV22" s="1">
        <v>1.9351415634155273</v>
      </c>
      <c r="AW22" s="1">
        <v>101.52634429931641</v>
      </c>
      <c r="AX22" s="1">
        <v>1.4871022701263428</v>
      </c>
      <c r="AY22" s="1">
        <v>9.1648511588573456E-3</v>
      </c>
      <c r="AZ22" s="1">
        <v>1</v>
      </c>
      <c r="BA22" s="1">
        <v>-1.355140209197998</v>
      </c>
      <c r="BB22" s="1">
        <v>7.355140209197998</v>
      </c>
      <c r="BC22" s="1">
        <v>1</v>
      </c>
      <c r="BD22" s="1">
        <v>0</v>
      </c>
      <c r="BE22" s="1">
        <v>0.15999999642372131</v>
      </c>
      <c r="BF22" s="1">
        <v>111115</v>
      </c>
      <c r="BG22">
        <f t="shared" si="17"/>
        <v>1.499197845458984</v>
      </c>
      <c r="BH22">
        <f t="shared" si="18"/>
        <v>2.3540157520764438E-3</v>
      </c>
      <c r="BI22">
        <f t="shared" si="19"/>
        <v>296.15096511840818</v>
      </c>
      <c r="BJ22">
        <f t="shared" si="20"/>
        <v>296.06701889038084</v>
      </c>
      <c r="BK22">
        <f t="shared" si="21"/>
        <v>15.999999642372131</v>
      </c>
      <c r="BL22">
        <f t="shared" si="22"/>
        <v>-0.3550924497300546</v>
      </c>
      <c r="BM22">
        <f t="shared" si="23"/>
        <v>2.8198864410021085</v>
      </c>
      <c r="BN22">
        <f t="shared" si="24"/>
        <v>27.774923449312997</v>
      </c>
      <c r="BO22">
        <f t="shared" si="25"/>
        <v>16.382728701388192</v>
      </c>
      <c r="BP22">
        <f t="shared" si="26"/>
        <v>22.958992004394531</v>
      </c>
      <c r="BQ22">
        <f t="shared" si="27"/>
        <v>2.8127306345252774</v>
      </c>
      <c r="BR22">
        <f t="shared" si="28"/>
        <v>0.1408749291734907</v>
      </c>
      <c r="BS22">
        <f t="shared" si="29"/>
        <v>1.1566078863026779</v>
      </c>
      <c r="BT22">
        <f t="shared" si="30"/>
        <v>1.6561227482225995</v>
      </c>
      <c r="BU22">
        <f t="shared" si="31"/>
        <v>8.8239184389175135E-2</v>
      </c>
      <c r="BV22">
        <f t="shared" si="32"/>
        <v>34.935992701320401</v>
      </c>
      <c r="BW22">
        <f t="shared" si="33"/>
        <v>0.86720056013082247</v>
      </c>
      <c r="BX22">
        <f t="shared" si="34"/>
        <v>40.750262311284359</v>
      </c>
      <c r="BY22">
        <f t="shared" si="35"/>
        <v>396.25387033779856</v>
      </c>
      <c r="BZ22">
        <f t="shared" si="36"/>
        <v>3.8849647455297992E-3</v>
      </c>
      <c r="CA22">
        <f t="shared" si="37"/>
        <v>1522.233154296875</v>
      </c>
      <c r="CB22">
        <f t="shared" si="38"/>
        <v>87.390973687171936</v>
      </c>
      <c r="CC22">
        <f t="shared" si="39"/>
        <v>1533.736572265625</v>
      </c>
      <c r="CD22">
        <f t="shared" si="40"/>
        <v>0.78404118582756221</v>
      </c>
      <c r="CE22">
        <f t="shared" si="41"/>
        <v>0.1738279636770543</v>
      </c>
    </row>
    <row r="23" spans="1:83" x14ac:dyDescent="0.25">
      <c r="A23" s="1">
        <v>11</v>
      </c>
      <c r="B23" s="1" t="s">
        <v>106</v>
      </c>
      <c r="C23" s="1">
        <v>3150.9999986905605</v>
      </c>
      <c r="D23" s="1">
        <v>0</v>
      </c>
      <c r="E23">
        <f t="shared" si="0"/>
        <v>1.6431890139512484</v>
      </c>
      <c r="F23">
        <f t="shared" si="1"/>
        <v>0.1190061556481283</v>
      </c>
      <c r="G23">
        <f t="shared" si="2"/>
        <v>365.76280114158402</v>
      </c>
      <c r="H23" s="1">
        <v>21</v>
      </c>
      <c r="I23" s="1">
        <v>0</v>
      </c>
      <c r="J23" s="1">
        <v>276.110107421875</v>
      </c>
      <c r="K23" s="1">
        <v>1798.34326171875</v>
      </c>
      <c r="L23" s="1">
        <v>0</v>
      </c>
      <c r="M23" s="1">
        <v>1597.4814453125</v>
      </c>
      <c r="N23" s="1">
        <v>524.38458251953125</v>
      </c>
      <c r="O23">
        <f t="shared" si="3"/>
        <v>0.84646417994861267</v>
      </c>
      <c r="P23">
        <f t="shared" si="4"/>
        <v>1</v>
      </c>
      <c r="Q23">
        <f t="shared" si="5"/>
        <v>0.67174292755747722</v>
      </c>
      <c r="R23" s="1">
        <v>-1</v>
      </c>
      <c r="S23" s="1">
        <v>0.87</v>
      </c>
      <c r="T23" s="1">
        <v>0.92</v>
      </c>
      <c r="U23" s="1">
        <v>7.3489532470703125</v>
      </c>
      <c r="V23">
        <f t="shared" si="6"/>
        <v>0.87367447662353515</v>
      </c>
      <c r="W23">
        <f t="shared" si="7"/>
        <v>6.050741058995579E-2</v>
      </c>
      <c r="X23">
        <f t="shared" si="8"/>
        <v>0.67174292755747722</v>
      </c>
      <c r="Y23">
        <f t="shared" si="9"/>
        <v>0.1116927010999436</v>
      </c>
      <c r="Z23">
        <f t="shared" si="10"/>
        <v>0.12573655675040241</v>
      </c>
      <c r="AA23" s="1">
        <v>46.667186737060547</v>
      </c>
      <c r="AB23" s="1">
        <v>0.5</v>
      </c>
      <c r="AC23">
        <f t="shared" si="11"/>
        <v>13.694127792716985</v>
      </c>
      <c r="AD23">
        <f t="shared" si="12"/>
        <v>2.0029991191930354</v>
      </c>
      <c r="AE23">
        <f t="shared" si="13"/>
        <v>1.697014291505097</v>
      </c>
      <c r="AF23">
        <f t="shared" si="14"/>
        <v>23.003137588500977</v>
      </c>
      <c r="AG23" s="1">
        <v>2</v>
      </c>
      <c r="AH23">
        <f t="shared" si="15"/>
        <v>4.644859790802002</v>
      </c>
      <c r="AI23" s="1">
        <v>1</v>
      </c>
      <c r="AJ23">
        <f t="shared" si="16"/>
        <v>9.2897195816040039</v>
      </c>
      <c r="AK23" s="1">
        <v>22.959848403930664</v>
      </c>
      <c r="AL23" s="1">
        <v>23.003137588500977</v>
      </c>
      <c r="AM23" s="1">
        <v>23.026369094848633</v>
      </c>
      <c r="AN23" s="1">
        <v>400.12933349609375</v>
      </c>
      <c r="AO23" s="1">
        <v>398.5008544921875</v>
      </c>
      <c r="AP23" s="1">
        <v>9.7426652908325195</v>
      </c>
      <c r="AQ23" s="1">
        <v>11.063944816589355</v>
      </c>
      <c r="AR23" s="1">
        <v>35.163394927978516</v>
      </c>
      <c r="AS23" s="1">
        <v>39.932182312011719</v>
      </c>
      <c r="AT23" s="1">
        <v>299.83633422851563</v>
      </c>
      <c r="AU23" s="1">
        <v>50</v>
      </c>
      <c r="AV23" s="1">
        <v>1.8555232286453247</v>
      </c>
      <c r="AW23" s="1">
        <v>101.5228271484375</v>
      </c>
      <c r="AX23" s="1">
        <v>1.4868733882904053</v>
      </c>
      <c r="AY23" s="1">
        <v>1.0926049202680588E-2</v>
      </c>
      <c r="AZ23" s="1">
        <v>0.66666668653488159</v>
      </c>
      <c r="BA23" s="1">
        <v>-1.355140209197998</v>
      </c>
      <c r="BB23" s="1">
        <v>7.355140209197998</v>
      </c>
      <c r="BC23" s="1">
        <v>1</v>
      </c>
      <c r="BD23" s="1">
        <v>0</v>
      </c>
      <c r="BE23" s="1">
        <v>0.15999999642372131</v>
      </c>
      <c r="BF23" s="1">
        <v>111115</v>
      </c>
      <c r="BG23">
        <f t="shared" si="17"/>
        <v>1.4991816711425781</v>
      </c>
      <c r="BH23">
        <f t="shared" si="18"/>
        <v>2.0029991191930353E-3</v>
      </c>
      <c r="BI23">
        <f t="shared" si="19"/>
        <v>296.15313758850095</v>
      </c>
      <c r="BJ23">
        <f t="shared" si="20"/>
        <v>296.10984840393064</v>
      </c>
      <c r="BK23">
        <f t="shared" si="21"/>
        <v>7.9999998211860657</v>
      </c>
      <c r="BL23">
        <f t="shared" si="22"/>
        <v>-0.32334595182561693</v>
      </c>
      <c r="BM23">
        <f t="shared" si="23"/>
        <v>2.8202572486995492</v>
      </c>
      <c r="BN23">
        <f t="shared" si="24"/>
        <v>27.779538138511686</v>
      </c>
      <c r="BO23">
        <f t="shared" si="25"/>
        <v>16.715593321922331</v>
      </c>
      <c r="BP23">
        <f t="shared" si="26"/>
        <v>22.98149299621582</v>
      </c>
      <c r="BQ23">
        <f t="shared" si="27"/>
        <v>2.8165647489696113</v>
      </c>
      <c r="BR23">
        <f t="shared" si="28"/>
        <v>0.11750090770301362</v>
      </c>
      <c r="BS23">
        <f t="shared" si="29"/>
        <v>1.1232429571944522</v>
      </c>
      <c r="BT23">
        <f t="shared" si="30"/>
        <v>1.6933217917751591</v>
      </c>
      <c r="BU23">
        <f t="shared" si="31"/>
        <v>7.3571837112290941E-2</v>
      </c>
      <c r="BV23">
        <f t="shared" si="32"/>
        <v>37.133273637625351</v>
      </c>
      <c r="BW23">
        <f t="shared" si="33"/>
        <v>0.91784696825224676</v>
      </c>
      <c r="BX23">
        <f t="shared" si="34"/>
        <v>39.412042603558398</v>
      </c>
      <c r="BY23">
        <f t="shared" si="35"/>
        <v>398.2620630895679</v>
      </c>
      <c r="BZ23">
        <f t="shared" si="36"/>
        <v>1.6261010381242633E-3</v>
      </c>
      <c r="CA23">
        <f t="shared" si="37"/>
        <v>1522.233154296875</v>
      </c>
      <c r="CB23">
        <f t="shared" si="38"/>
        <v>43.683723831176756</v>
      </c>
      <c r="CC23">
        <f t="shared" si="39"/>
        <v>1597.4814453125</v>
      </c>
      <c r="CD23">
        <f t="shared" si="40"/>
        <v>0.81210847550697596</v>
      </c>
      <c r="CE23">
        <f t="shared" si="41"/>
        <v>0.13195207044286775</v>
      </c>
    </row>
    <row r="24" spans="1:83" x14ac:dyDescent="0.25">
      <c r="A24" s="1">
        <v>12</v>
      </c>
      <c r="B24" s="1" t="s">
        <v>107</v>
      </c>
      <c r="C24" s="1">
        <v>3246.4999987250194</v>
      </c>
      <c r="D24" s="1">
        <v>0</v>
      </c>
      <c r="E24">
        <f t="shared" si="0"/>
        <v>-1.0170911440960255</v>
      </c>
      <c r="F24">
        <f t="shared" si="1"/>
        <v>0.10410242554263766</v>
      </c>
      <c r="G24">
        <f t="shared" si="2"/>
        <v>404.87075583718718</v>
      </c>
      <c r="H24" s="1">
        <v>22</v>
      </c>
      <c r="I24" s="1">
        <v>0</v>
      </c>
      <c r="J24" s="1">
        <v>276.110107421875</v>
      </c>
      <c r="K24" s="1">
        <v>1798.34326171875</v>
      </c>
      <c r="L24" s="1">
        <v>0</v>
      </c>
      <c r="M24" s="1">
        <v>1653.7318115234375</v>
      </c>
      <c r="N24" s="1">
        <v>471.22036743164063</v>
      </c>
      <c r="O24">
        <f t="shared" si="3"/>
        <v>0.84646417994861267</v>
      </c>
      <c r="P24">
        <f t="shared" si="4"/>
        <v>1</v>
      </c>
      <c r="Q24">
        <f t="shared" si="5"/>
        <v>0.71505635669090339</v>
      </c>
      <c r="R24" s="1">
        <v>-1</v>
      </c>
      <c r="S24" s="1">
        <v>0.87</v>
      </c>
      <c r="T24" s="1">
        <v>0.92</v>
      </c>
      <c r="U24" s="1">
        <v>0</v>
      </c>
      <c r="V24">
        <f t="shared" si="6"/>
        <v>0.87</v>
      </c>
      <c r="W24" t="e">
        <f t="shared" si="7"/>
        <v>#DIV/0!</v>
      </c>
      <c r="X24">
        <f t="shared" si="8"/>
        <v>0.71505635669090339</v>
      </c>
      <c r="Y24">
        <f t="shared" si="9"/>
        <v>8.0413708146631277E-2</v>
      </c>
      <c r="Z24">
        <f t="shared" si="10"/>
        <v>8.744552725395946E-2</v>
      </c>
      <c r="AA24" s="1">
        <v>-2.9138864949345589E-2</v>
      </c>
      <c r="AB24" s="1">
        <v>0.5</v>
      </c>
      <c r="AC24">
        <f t="shared" si="11"/>
        <v>-9.0636298148224839E-3</v>
      </c>
      <c r="AD24">
        <f t="shared" si="12"/>
        <v>1.774703640256915</v>
      </c>
      <c r="AE24">
        <f t="shared" si="13"/>
        <v>1.7162837025611928</v>
      </c>
      <c r="AF24">
        <f t="shared" si="14"/>
        <v>23.002378463745117</v>
      </c>
      <c r="AG24" s="1">
        <v>2</v>
      </c>
      <c r="AH24">
        <f t="shared" si="15"/>
        <v>4.644859790802002</v>
      </c>
      <c r="AI24" s="1">
        <v>1</v>
      </c>
      <c r="AJ24">
        <f t="shared" si="16"/>
        <v>9.2897195816040039</v>
      </c>
      <c r="AK24" s="1">
        <v>22.993659973144531</v>
      </c>
      <c r="AL24" s="1">
        <v>23.002378463745117</v>
      </c>
      <c r="AM24" s="1">
        <v>23.023582458496094</v>
      </c>
      <c r="AN24" s="1">
        <v>399.96853637695313</v>
      </c>
      <c r="AO24" s="1">
        <v>400.17324829101563</v>
      </c>
      <c r="AP24" s="1">
        <v>9.7020645141601563</v>
      </c>
      <c r="AQ24" s="1">
        <v>10.872967720031738</v>
      </c>
      <c r="AR24" s="1">
        <v>34.944927215576172</v>
      </c>
      <c r="AS24" s="1">
        <v>39.162288665771484</v>
      </c>
      <c r="AT24" s="1">
        <v>299.83816528320313</v>
      </c>
      <c r="AU24" s="1">
        <v>0</v>
      </c>
      <c r="AV24" s="1">
        <v>1.8892760276794434</v>
      </c>
      <c r="AW24" s="1">
        <v>101.52186584472656</v>
      </c>
      <c r="AX24" s="1">
        <v>1.4882664680480957</v>
      </c>
      <c r="AY24" s="1">
        <v>1.6088098287582397E-2</v>
      </c>
      <c r="AZ24" s="1">
        <v>1</v>
      </c>
      <c r="BA24" s="1">
        <v>-1.355140209197998</v>
      </c>
      <c r="BB24" s="1">
        <v>7.355140209197998</v>
      </c>
      <c r="BC24" s="1">
        <v>1</v>
      </c>
      <c r="BD24" s="1">
        <v>0</v>
      </c>
      <c r="BE24" s="1">
        <v>0.15999999642372131</v>
      </c>
      <c r="BF24" s="1">
        <v>111115</v>
      </c>
      <c r="BG24">
        <f t="shared" si="17"/>
        <v>1.4991908264160154</v>
      </c>
      <c r="BH24">
        <f t="shared" si="18"/>
        <v>1.7747036402569151E-3</v>
      </c>
      <c r="BI24">
        <f t="shared" si="19"/>
        <v>296.15237846374509</v>
      </c>
      <c r="BJ24">
        <f t="shared" si="20"/>
        <v>296.14365997314451</v>
      </c>
      <c r="BK24">
        <f t="shared" si="21"/>
        <v>0</v>
      </c>
      <c r="BL24">
        <f t="shared" si="22"/>
        <v>-0.31352493982013219</v>
      </c>
      <c r="BM24">
        <f t="shared" si="23"/>
        <v>2.8201276727682973</v>
      </c>
      <c r="BN24">
        <f t="shared" si="24"/>
        <v>27.778524845884576</v>
      </c>
      <c r="BO24">
        <f t="shared" si="25"/>
        <v>16.905557125852837</v>
      </c>
      <c r="BP24">
        <f t="shared" si="26"/>
        <v>22.998019218444824</v>
      </c>
      <c r="BQ24">
        <f t="shared" si="27"/>
        <v>2.8193836886859907</v>
      </c>
      <c r="BR24">
        <f t="shared" si="28"/>
        <v>0.10294876146473458</v>
      </c>
      <c r="BS24">
        <f t="shared" si="29"/>
        <v>1.1038439702071046</v>
      </c>
      <c r="BT24">
        <f t="shared" si="30"/>
        <v>1.7155397184788861</v>
      </c>
      <c r="BU24">
        <f t="shared" si="31"/>
        <v>6.4445640326025386E-2</v>
      </c>
      <c r="BV24">
        <f t="shared" si="32"/>
        <v>41.103234558555961</v>
      </c>
      <c r="BW24">
        <f t="shared" si="33"/>
        <v>1.0117386845978156</v>
      </c>
      <c r="BX24">
        <f t="shared" si="34"/>
        <v>38.630043926540814</v>
      </c>
      <c r="BY24">
        <f t="shared" si="35"/>
        <v>400.32105394138733</v>
      </c>
      <c r="BZ24">
        <f t="shared" si="36"/>
        <v>-9.8146912801338137E-4</v>
      </c>
      <c r="CA24">
        <f t="shared" si="37"/>
        <v>1522.233154296875</v>
      </c>
      <c r="CB24">
        <f t="shared" si="38"/>
        <v>0</v>
      </c>
      <c r="CC24">
        <f t="shared" si="39"/>
        <v>1653.7318115234375</v>
      </c>
      <c r="CD24">
        <f t="shared" si="40"/>
        <v>0.8583716709537399</v>
      </c>
      <c r="CE24">
        <f t="shared" si="41"/>
        <v>9.4999540502130927E-2</v>
      </c>
    </row>
    <row r="25" spans="1:83" x14ac:dyDescent="0.25">
      <c r="A25" s="1">
        <v>13</v>
      </c>
      <c r="B25" s="1" t="s">
        <v>108</v>
      </c>
      <c r="C25" s="1">
        <v>3787.9999987594783</v>
      </c>
      <c r="D25" s="1">
        <v>0</v>
      </c>
      <c r="E25">
        <f t="shared" si="0"/>
        <v>-2.3743969528944708</v>
      </c>
      <c r="F25">
        <f t="shared" si="1"/>
        <v>4.8495324490380763E-2</v>
      </c>
      <c r="G25">
        <f t="shared" si="2"/>
        <v>467.79593954079428</v>
      </c>
      <c r="H25" s="1">
        <v>22</v>
      </c>
      <c r="I25" s="1">
        <v>0</v>
      </c>
      <c r="J25" s="1">
        <v>276.110107421875</v>
      </c>
      <c r="K25" s="1">
        <v>1798.34326171875</v>
      </c>
      <c r="L25" s="1">
        <v>0</v>
      </c>
      <c r="M25" s="1">
        <v>1653.7318115234375</v>
      </c>
      <c r="N25" s="1">
        <v>471.22036743164063</v>
      </c>
      <c r="O25">
        <f t="shared" si="3"/>
        <v>0.84646417994861267</v>
      </c>
      <c r="P25">
        <f t="shared" si="4"/>
        <v>1</v>
      </c>
      <c r="Q25">
        <f t="shared" si="5"/>
        <v>0.71505635669090339</v>
      </c>
      <c r="R25" s="1">
        <v>-1</v>
      </c>
      <c r="S25" s="1">
        <v>0.87</v>
      </c>
      <c r="T25" s="1">
        <v>0.92</v>
      </c>
      <c r="U25" s="1">
        <v>0</v>
      </c>
      <c r="V25">
        <f t="shared" si="6"/>
        <v>0.87</v>
      </c>
      <c r="W25" t="e">
        <f t="shared" si="7"/>
        <v>#DIV/0!</v>
      </c>
      <c r="X25">
        <f t="shared" si="8"/>
        <v>0.71505635669090339</v>
      </c>
      <c r="Y25">
        <f t="shared" si="9"/>
        <v>8.0413708146631277E-2</v>
      </c>
      <c r="Z25">
        <f>($K$25-M25)/M25</f>
        <v>8.744552725395946E-2</v>
      </c>
      <c r="AA25" s="1">
        <v>-2.9138864949345589E-2</v>
      </c>
      <c r="AB25" s="1">
        <v>0.5</v>
      </c>
      <c r="AC25">
        <f t="shared" si="11"/>
        <v>-9.0636298148224839E-3</v>
      </c>
      <c r="AD25">
        <f t="shared" si="12"/>
        <v>0.83016783104737701</v>
      </c>
      <c r="AE25">
        <f t="shared" si="13"/>
        <v>1.7127694698049363</v>
      </c>
      <c r="AF25">
        <f t="shared" si="14"/>
        <v>23.011087417602539</v>
      </c>
      <c r="AG25" s="1">
        <v>2</v>
      </c>
      <c r="AH25">
        <f t="shared" si="15"/>
        <v>4.644859790802002</v>
      </c>
      <c r="AI25" s="1">
        <v>1</v>
      </c>
      <c r="AJ25">
        <f t="shared" si="16"/>
        <v>9.2897195816040039</v>
      </c>
      <c r="AK25" s="1">
        <v>22.979755401611328</v>
      </c>
      <c r="AL25" s="1">
        <v>23.011087417602539</v>
      </c>
      <c r="AM25" s="1">
        <v>23.028514862060547</v>
      </c>
      <c r="AN25" s="1">
        <v>399.69830322265625</v>
      </c>
      <c r="AO25" s="1">
        <v>401.05960083007813</v>
      </c>
      <c r="AP25" s="1">
        <v>10.377128601074219</v>
      </c>
      <c r="AQ25" s="1">
        <v>10.924660682678223</v>
      </c>
      <c r="AR25" s="1">
        <v>37.399520874023438</v>
      </c>
      <c r="AS25" s="1">
        <v>39.372844696044922</v>
      </c>
      <c r="AT25" s="1">
        <v>299.92709350585938</v>
      </c>
      <c r="AU25" s="1">
        <v>0</v>
      </c>
      <c r="AV25" s="1">
        <v>1.863175630569458</v>
      </c>
      <c r="AW25" s="1">
        <v>101.499267578125</v>
      </c>
      <c r="AX25" s="1">
        <v>1.532341480255127</v>
      </c>
      <c r="AY25" s="1">
        <v>1.1485475115478039E-2</v>
      </c>
      <c r="AZ25" s="1">
        <v>0.66666668653488159</v>
      </c>
      <c r="BA25" s="1">
        <v>-1.355140209197998</v>
      </c>
      <c r="BB25" s="1">
        <v>7.355140209197998</v>
      </c>
      <c r="BC25" s="1">
        <v>1</v>
      </c>
      <c r="BD25" s="1">
        <v>0</v>
      </c>
      <c r="BE25" s="1">
        <v>0.15999999642372131</v>
      </c>
      <c r="BF25" s="1">
        <v>111115</v>
      </c>
      <c r="BG25">
        <f t="shared" si="17"/>
        <v>1.4996354675292969</v>
      </c>
      <c r="BH25">
        <f t="shared" si="18"/>
        <v>8.30167831047377E-4</v>
      </c>
      <c r="BI25">
        <f t="shared" si="19"/>
        <v>296.16108741760252</v>
      </c>
      <c r="BJ25">
        <f t="shared" si="20"/>
        <v>296.12975540161131</v>
      </c>
      <c r="BK25">
        <f t="shared" si="21"/>
        <v>0</v>
      </c>
      <c r="BL25">
        <f t="shared" si="22"/>
        <v>-0.14787997465964961</v>
      </c>
      <c r="BM25">
        <f t="shared" si="23"/>
        <v>2.8216145276363149</v>
      </c>
      <c r="BN25">
        <f t="shared" si="24"/>
        <v>27.799358507335928</v>
      </c>
      <c r="BO25">
        <f t="shared" si="25"/>
        <v>16.874697824657705</v>
      </c>
      <c r="BP25">
        <f t="shared" si="26"/>
        <v>22.995421409606934</v>
      </c>
      <c r="BQ25">
        <f t="shared" si="27"/>
        <v>2.8189404072608055</v>
      </c>
      <c r="BR25">
        <f t="shared" si="28"/>
        <v>4.8243478016394344E-2</v>
      </c>
      <c r="BS25">
        <f t="shared" si="29"/>
        <v>1.1088450578313787</v>
      </c>
      <c r="BT25">
        <f t="shared" si="30"/>
        <v>1.7100953494294269</v>
      </c>
      <c r="BU25">
        <f t="shared" si="31"/>
        <v>3.0174699902281603E-2</v>
      </c>
      <c r="BV25">
        <f t="shared" si="32"/>
        <v>47.480945239411462</v>
      </c>
      <c r="BW25">
        <f t="shared" si="33"/>
        <v>1.1664000526918969</v>
      </c>
      <c r="BX25">
        <f t="shared" si="34"/>
        <v>38.421195026403545</v>
      </c>
      <c r="BY25">
        <f t="shared" si="35"/>
        <v>401.40465278328833</v>
      </c>
      <c r="BZ25">
        <f t="shared" si="36"/>
        <v>-2.2726983298449409E-3</v>
      </c>
      <c r="CA25">
        <f t="shared" si="37"/>
        <v>1522.233154296875</v>
      </c>
      <c r="CB25">
        <f t="shared" si="38"/>
        <v>0</v>
      </c>
      <c r="CC25">
        <f t="shared" si="39"/>
        <v>1653.7318115234375</v>
      </c>
      <c r="CD25">
        <f t="shared" si="40"/>
        <v>0.8583716709537399</v>
      </c>
      <c r="CE25">
        <f t="shared" si="41"/>
        <v>9.4999540502130927E-2</v>
      </c>
    </row>
    <row r="26" spans="1:83" x14ac:dyDescent="0.25">
      <c r="A26" s="1"/>
      <c r="B26" s="1"/>
    </row>
    <row r="27" spans="1:83" x14ac:dyDescent="0.25">
      <c r="A27" s="1"/>
      <c r="B27" s="1"/>
    </row>
    <row r="28" spans="1:83" x14ac:dyDescent="0.25">
      <c r="A28" s="1"/>
      <c r="B28" s="1"/>
    </row>
    <row r="29" spans="1:83" x14ac:dyDescent="0.25">
      <c r="A29" s="1"/>
      <c r="B29" s="1"/>
    </row>
    <row r="30" spans="1:83" x14ac:dyDescent="0.25">
      <c r="A30" s="1"/>
      <c r="B30" s="1"/>
    </row>
    <row r="31" spans="1:83" x14ac:dyDescent="0.25">
      <c r="A31" s="1"/>
      <c r="B31" s="1"/>
    </row>
    <row r="32" spans="1:83" x14ac:dyDescent="0.25">
      <c r="A32" s="1"/>
      <c r="B32" s="1"/>
    </row>
    <row r="33" spans="1:2" x14ac:dyDescent="0.25">
      <c r="A33" s="1"/>
      <c r="B33" s="1"/>
    </row>
    <row r="34" spans="1:2" x14ac:dyDescent="0.25">
      <c r="A34" s="1"/>
      <c r="B34" s="1"/>
    </row>
    <row r="35" spans="1:2" x14ac:dyDescent="0.25">
      <c r="A35" s="1"/>
      <c r="B35" s="1"/>
    </row>
    <row r="36" spans="1:2" x14ac:dyDescent="0.25">
      <c r="A36" s="1"/>
      <c r="B36" s="1"/>
    </row>
    <row r="37" spans="1:2" x14ac:dyDescent="0.25">
      <c r="A37" s="1"/>
      <c r="B37" s="1"/>
    </row>
    <row r="38" spans="1:2" x14ac:dyDescent="0.25">
      <c r="A38" s="1"/>
      <c r="B38" s="1"/>
    </row>
    <row r="39" spans="1:2" x14ac:dyDescent="0.25">
      <c r="A39" s="1"/>
      <c r="B39" s="1"/>
    </row>
    <row r="40" spans="1:2" x14ac:dyDescent="0.25">
      <c r="A40" s="1"/>
      <c r="B40" s="1"/>
    </row>
    <row r="41" spans="1:2" x14ac:dyDescent="0.25">
      <c r="A41" s="1"/>
      <c r="B41" s="1"/>
    </row>
    <row r="42" spans="1:2" x14ac:dyDescent="0.25">
      <c r="A42" s="1"/>
      <c r="B42" s="1"/>
    </row>
    <row r="43" spans="1:2" x14ac:dyDescent="0.25">
      <c r="A43" s="1"/>
      <c r="B43" s="1"/>
    </row>
    <row r="44" spans="1:2" x14ac:dyDescent="0.25">
      <c r="A44" s="1"/>
      <c r="B44" s="1"/>
    </row>
    <row r="45" spans="1:2" x14ac:dyDescent="0.25">
      <c r="A45" s="1"/>
      <c r="B45" s="1"/>
    </row>
    <row r="46" spans="1:2" x14ac:dyDescent="0.25">
      <c r="A46" s="1"/>
      <c r="B46" s="1"/>
    </row>
    <row r="47" spans="1:2" x14ac:dyDescent="0.25">
      <c r="A47" s="1"/>
      <c r="B47" s="1"/>
    </row>
    <row r="48" spans="1:2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  <row r="52" spans="1:2" x14ac:dyDescent="0.25">
      <c r="A52" s="1"/>
      <c r="B52" s="1"/>
    </row>
    <row r="53" spans="1:2" x14ac:dyDescent="0.25">
      <c r="A53" s="1"/>
      <c r="B53" s="1"/>
    </row>
    <row r="54" spans="1:2" x14ac:dyDescent="0.25">
      <c r="A54" s="1"/>
      <c r="B54" s="1"/>
    </row>
    <row r="55" spans="1:2" x14ac:dyDescent="0.25">
      <c r="A55" s="1"/>
      <c r="B55" s="1"/>
    </row>
    <row r="56" spans="1:2" x14ac:dyDescent="0.25">
      <c r="A56" s="1"/>
      <c r="B56" s="1"/>
    </row>
    <row r="57" spans="1:2" x14ac:dyDescent="0.25">
      <c r="A57" s="1"/>
      <c r="B57" s="1"/>
    </row>
    <row r="58" spans="1:2" x14ac:dyDescent="0.25">
      <c r="A58" s="1"/>
      <c r="B58" s="1"/>
    </row>
    <row r="59" spans="1:2" x14ac:dyDescent="0.25">
      <c r="A59" s="1"/>
      <c r="B59" s="1"/>
    </row>
    <row r="60" spans="1:2" x14ac:dyDescent="0.25">
      <c r="A60" s="1"/>
      <c r="B60" s="1"/>
    </row>
    <row r="61" spans="1:2" x14ac:dyDescent="0.25">
      <c r="A61" s="1"/>
      <c r="B61" s="1"/>
    </row>
    <row r="62" spans="1:2" x14ac:dyDescent="0.25">
      <c r="A62" s="1"/>
      <c r="B62" s="1"/>
    </row>
    <row r="63" spans="1:2" x14ac:dyDescent="0.25">
      <c r="A63" s="1"/>
      <c r="B63" s="1"/>
    </row>
    <row r="64" spans="1:2" x14ac:dyDescent="0.25">
      <c r="A64" s="1"/>
      <c r="B64" s="1"/>
    </row>
    <row r="65" spans="1:2" x14ac:dyDescent="0.25">
      <c r="A65" s="1"/>
      <c r="B65" s="1"/>
    </row>
    <row r="66" spans="1:2" x14ac:dyDescent="0.25">
      <c r="A66" s="1"/>
      <c r="B66" s="1"/>
    </row>
    <row r="67" spans="1:2" x14ac:dyDescent="0.25">
      <c r="A67" s="1"/>
      <c r="B67" s="1"/>
    </row>
    <row r="68" spans="1:2" x14ac:dyDescent="0.25">
      <c r="A68" s="1"/>
      <c r="B68" s="1"/>
    </row>
    <row r="69" spans="1:2" x14ac:dyDescent="0.25">
      <c r="A69" s="1"/>
      <c r="B69" s="1"/>
    </row>
    <row r="70" spans="1:2" x14ac:dyDescent="0.25">
      <c r="A70" s="1"/>
      <c r="B70" s="1"/>
    </row>
    <row r="71" spans="1:2" x14ac:dyDescent="0.25">
      <c r="A71" s="1"/>
      <c r="B71" s="1"/>
    </row>
    <row r="72" spans="1:2" x14ac:dyDescent="0.25">
      <c r="A72" s="1"/>
      <c r="B72" s="1"/>
    </row>
    <row r="73" spans="1:2" x14ac:dyDescent="0.25">
      <c r="A73" s="1"/>
      <c r="B73" s="1"/>
    </row>
    <row r="74" spans="1:2" x14ac:dyDescent="0.25">
      <c r="A74" s="1"/>
      <c r="B74" s="1"/>
    </row>
    <row r="75" spans="1:2" x14ac:dyDescent="0.25">
      <c r="A75" s="1"/>
      <c r="B75" s="1"/>
    </row>
    <row r="76" spans="1:2" x14ac:dyDescent="0.25">
      <c r="A76" s="1"/>
      <c r="B76" s="1"/>
    </row>
    <row r="77" spans="1:2" x14ac:dyDescent="0.25">
      <c r="A77" s="1"/>
      <c r="B77" s="1"/>
    </row>
    <row r="78" spans="1:2" x14ac:dyDescent="0.25">
      <c r="A78" s="1"/>
      <c r="B78" s="1"/>
    </row>
    <row r="79" spans="1:2" x14ac:dyDescent="0.25">
      <c r="A79" s="1"/>
      <c r="B79" s="1"/>
    </row>
    <row r="80" spans="1:2" x14ac:dyDescent="0.25">
      <c r="A80" s="1"/>
      <c r="B80" s="1"/>
    </row>
    <row r="81" spans="1:2" x14ac:dyDescent="0.25">
      <c r="A81" s="1"/>
      <c r="B81" s="1"/>
    </row>
    <row r="82" spans="1:2" x14ac:dyDescent="0.25">
      <c r="A82" s="1"/>
      <c r="B82" s="1"/>
    </row>
    <row r="83" spans="1:2" x14ac:dyDescent="0.25">
      <c r="A83" s="1"/>
      <c r="B83" s="1"/>
    </row>
    <row r="84" spans="1:2" x14ac:dyDescent="0.25">
      <c r="A84" s="1"/>
      <c r="B84" s="1"/>
    </row>
    <row r="85" spans="1:2" x14ac:dyDescent="0.25">
      <c r="A85" s="1"/>
      <c r="B85" s="1"/>
    </row>
    <row r="86" spans="1:2" x14ac:dyDescent="0.25">
      <c r="A86" s="1"/>
      <c r="B86" s="1"/>
    </row>
    <row r="87" spans="1:2" x14ac:dyDescent="0.25">
      <c r="A87" s="1"/>
      <c r="B87" s="1"/>
    </row>
    <row r="88" spans="1:2" x14ac:dyDescent="0.25">
      <c r="A88" s="1"/>
      <c r="B88" s="1"/>
    </row>
    <row r="89" spans="1:2" x14ac:dyDescent="0.25">
      <c r="A89" s="1"/>
      <c r="B89" s="1"/>
    </row>
    <row r="90" spans="1:2" x14ac:dyDescent="0.25">
      <c r="A90" s="1"/>
      <c r="B90" s="1"/>
    </row>
    <row r="91" spans="1:2" x14ac:dyDescent="0.25">
      <c r="A91" s="1"/>
      <c r="B91" s="1"/>
    </row>
    <row r="92" spans="1:2" x14ac:dyDescent="0.25">
      <c r="A92" s="1"/>
      <c r="B92" s="1"/>
    </row>
    <row r="93" spans="1:2" x14ac:dyDescent="0.25">
      <c r="A93" s="1"/>
      <c r="B93" s="1"/>
    </row>
    <row r="94" spans="1:2" x14ac:dyDescent="0.25">
      <c r="A94" s="1"/>
      <c r="B94" s="1"/>
    </row>
  </sheetData>
  <sortState ref="A13:CE94">
    <sortCondition ref="A13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2020_07_02_1200_5_basil_14_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Stevens, James R</dc:creator>
  <cp:lastModifiedBy>Stevens, James R</cp:lastModifiedBy>
  <dcterms:created xsi:type="dcterms:W3CDTF">2020-02-10T10:24:12Z</dcterms:created>
  <dcterms:modified xsi:type="dcterms:W3CDTF">2020-02-13T09:41:57Z</dcterms:modified>
</cp:coreProperties>
</file>